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ra\Desktop\"/>
    </mc:Choice>
  </mc:AlternateContent>
  <xr:revisionPtr revIDLastSave="0" documentId="8_{73744A8C-B48F-4BA8-8D0E-E5F2FD6DF7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kapitulace 1" sheetId="2" r:id="rId1"/>
    <sheet name="Rekapitulace 2" sheetId="16" r:id="rId2"/>
    <sheet name="Smlouvy, zakázky a jiné potřeby" sheetId="12" r:id="rId3"/>
    <sheet name="Faktury" sheetId="14" r:id="rId4"/>
    <sheet name="Potřeby RoPD" sheetId="3" r:id="rId5"/>
    <sheet name="Potřeby Změna" sheetId="25" r:id="rId6"/>
    <sheet name="Pomocná tabulka Potřeby" sheetId="27" r:id="rId7"/>
    <sheet name="Zdroje RoPD" sheetId="7" r:id="rId8"/>
    <sheet name="Zdroje Změna" sheetId="23" r:id="rId9"/>
    <sheet name="Návrh úpravy SMVS Potřeby" sheetId="24" r:id="rId10"/>
    <sheet name="Kontrola a rekapitulace úprav" sheetId="28" r:id="rId11"/>
    <sheet name="Kontrola MS2014" sheetId="19" r:id="rId12"/>
    <sheet name="Kontrola Smlouvy" sheetId="21" r:id="rId13"/>
    <sheet name="Návrh úpravy SMVS Zdroje" sheetId="26" r:id="rId14"/>
    <sheet name="Pracovní úvazky 2020" sheetId="13" r:id="rId15"/>
    <sheet name="Pracovní úvazky 2021" sheetId="11" r:id="rId16"/>
    <sheet name="Rozpis rozpočtu" sheetId="6" r:id="rId17"/>
    <sheet name="Číselníky" sheetId="1" r:id="rId18"/>
  </sheets>
  <definedNames>
    <definedName name="_xlnm._FilterDatabase" localSheetId="17" hidden="1">Číselníky!$A$1:$H$27</definedName>
    <definedName name="_xlnm._FilterDatabase" localSheetId="3" hidden="1">Faktury!$A$15:$P$115</definedName>
    <definedName name="_xlnm._FilterDatabase" localSheetId="10" hidden="1">'Kontrola a rekapitulace úprav'!$A$38:$J$38</definedName>
    <definedName name="_xlnm._FilterDatabase" localSheetId="9" hidden="1">'Návrh úpravy SMVS Potřeby'!$A$2:$K$162</definedName>
    <definedName name="_xlnm._FilterDatabase" localSheetId="13" hidden="1">'Návrh úpravy SMVS Zdroje'!$A$2:$Q$2</definedName>
    <definedName name="_xlnm._FilterDatabase" localSheetId="6" hidden="1">'Pomocná tabulka Potřeby'!$A$14:$K$66</definedName>
    <definedName name="_xlnm._FilterDatabase" localSheetId="4" hidden="1">'Potřeby RoPD'!$A$14:$K$49</definedName>
    <definedName name="_xlnm._FilterDatabase" localSheetId="5" hidden="1">'Potřeby Změna'!$A$14:$K$49</definedName>
    <definedName name="_xlnm._FilterDatabase" localSheetId="2" hidden="1">'Smlouvy, zakázky a jiné potřeby'!$A$17:$X$217</definedName>
    <definedName name="_xlnm._FilterDatabase" localSheetId="7" hidden="1">'Zdroje RoPD'!$A$29:$N$57</definedName>
    <definedName name="_xlnm._FilterDatabase" localSheetId="8" hidden="1">'Zdroje Změna'!$A$27:$N$55</definedName>
    <definedName name="Druhové_třídění">Číselníky!$D$2:$D$24</definedName>
    <definedName name="důvod__zaslání_formuláře">Číselníky!$I$2:$I$7</definedName>
    <definedName name="IISSP_zdroj">Číselníky!$F$2:$F$7</definedName>
    <definedName name="Název_stavu_v_MS2014">Číselníky!$L$2:$L$12</definedName>
    <definedName name="NR">Číselníky!$A$2:$A$53</definedName>
    <definedName name="_xlnm.Print_Area" localSheetId="16">'Rozpis rozpočtu'!$A$1:$H$42</definedName>
    <definedName name="Odvětvové_třídění">Číselníky!$E$2:$E$6</definedName>
    <definedName name="Potřeby_I_N">Číselníky!$G$2:$G$3</definedName>
    <definedName name="Proces_v_MS2014">Číselníky!$M$2:$M$7</definedName>
    <definedName name="Smlouva">Číselníky!$N$2:$N$3</definedName>
    <definedName name="Stav">Číselníky!$K$2:$K$8</definedName>
    <definedName name="Typ_závažnosti_změny">Číselníky!$J$2:$J$4</definedName>
    <definedName name="Zdroje_I_N">Číselníky!$H$2:$H$7</definedName>
    <definedName name="ZR">Číselníky!$C$2:$C$28</definedName>
  </definedNames>
  <calcPr calcId="191029"/>
  <pivotCaches>
    <pivotCache cacheId="24" r:id="rId1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3" i="6" l="1"/>
  <c r="D19" i="6" l="1"/>
  <c r="D30" i="6" s="1"/>
  <c r="D32" i="6" s="1"/>
  <c r="O21" i="6" l="1"/>
  <c r="N21" i="6"/>
  <c r="L21" i="6"/>
  <c r="O20" i="6"/>
  <c r="N20" i="6"/>
  <c r="L20" i="6"/>
  <c r="K66" i="27"/>
  <c r="J66" i="27"/>
  <c r="I66" i="27"/>
  <c r="H66" i="27"/>
  <c r="G66" i="27"/>
  <c r="F66" i="27"/>
  <c r="E66" i="27"/>
  <c r="D66" i="27"/>
  <c r="K65" i="27"/>
  <c r="J65" i="27"/>
  <c r="I65" i="27"/>
  <c r="H65" i="27"/>
  <c r="G65" i="27"/>
  <c r="F65" i="27"/>
  <c r="E65" i="27"/>
  <c r="D65" i="27"/>
  <c r="K64" i="27"/>
  <c r="J64" i="27"/>
  <c r="I64" i="27"/>
  <c r="H64" i="27"/>
  <c r="G64" i="27"/>
  <c r="F64" i="27"/>
  <c r="E64" i="27"/>
  <c r="D64" i="27"/>
  <c r="K63" i="27"/>
  <c r="J63" i="27"/>
  <c r="I63" i="27"/>
  <c r="H63" i="27"/>
  <c r="G63" i="27"/>
  <c r="F63" i="27"/>
  <c r="E63" i="27"/>
  <c r="D63" i="27"/>
  <c r="K62" i="27"/>
  <c r="J62" i="27"/>
  <c r="I62" i="27"/>
  <c r="H62" i="27"/>
  <c r="G62" i="27"/>
  <c r="F62" i="27"/>
  <c r="E62" i="27"/>
  <c r="D62" i="27"/>
  <c r="K61" i="27"/>
  <c r="J61" i="27"/>
  <c r="I61" i="27"/>
  <c r="H61" i="27"/>
  <c r="G61" i="27"/>
  <c r="F61" i="27"/>
  <c r="E61" i="27"/>
  <c r="D61" i="27"/>
  <c r="K60" i="27"/>
  <c r="J60" i="27"/>
  <c r="I60" i="27"/>
  <c r="H60" i="27"/>
  <c r="G60" i="27"/>
  <c r="F60" i="27"/>
  <c r="E60" i="27"/>
  <c r="D60" i="27"/>
  <c r="K59" i="27"/>
  <c r="J59" i="27"/>
  <c r="I59" i="27"/>
  <c r="H59" i="27"/>
  <c r="G59" i="27"/>
  <c r="F59" i="27"/>
  <c r="E59" i="27"/>
  <c r="D59" i="27"/>
  <c r="K58" i="27"/>
  <c r="J58" i="27"/>
  <c r="I58" i="27"/>
  <c r="H58" i="27"/>
  <c r="G58" i="27"/>
  <c r="F58" i="27"/>
  <c r="E58" i="27"/>
  <c r="D58" i="27"/>
  <c r="K57" i="27"/>
  <c r="J57" i="27"/>
  <c r="I57" i="27"/>
  <c r="H57" i="27"/>
  <c r="G57" i="27"/>
  <c r="F57" i="27"/>
  <c r="E57" i="27"/>
  <c r="D57" i="27"/>
  <c r="K56" i="27"/>
  <c r="J56" i="27"/>
  <c r="I56" i="27"/>
  <c r="H56" i="27"/>
  <c r="G56" i="27"/>
  <c r="F56" i="27"/>
  <c r="E56" i="27"/>
  <c r="D56" i="27"/>
  <c r="K55" i="27"/>
  <c r="J55" i="27"/>
  <c r="I55" i="27"/>
  <c r="H55" i="27"/>
  <c r="G55" i="27"/>
  <c r="F55" i="27"/>
  <c r="E55" i="27"/>
  <c r="D55" i="27"/>
  <c r="K54" i="27"/>
  <c r="J54" i="27"/>
  <c r="I54" i="27"/>
  <c r="H54" i="27"/>
  <c r="G54" i="27"/>
  <c r="F54" i="27"/>
  <c r="E54" i="27"/>
  <c r="D54" i="27"/>
  <c r="K53" i="27"/>
  <c r="J53" i="27"/>
  <c r="I53" i="27"/>
  <c r="H53" i="27"/>
  <c r="G53" i="27"/>
  <c r="F53" i="27"/>
  <c r="E53" i="27"/>
  <c r="D53" i="27"/>
  <c r="K52" i="27"/>
  <c r="J52" i="27"/>
  <c r="I52" i="27"/>
  <c r="H52" i="27"/>
  <c r="G52" i="27"/>
  <c r="F52" i="27"/>
  <c r="E52" i="27"/>
  <c r="D52" i="27"/>
  <c r="K51" i="27"/>
  <c r="J51" i="27"/>
  <c r="I51" i="27"/>
  <c r="H51" i="27"/>
  <c r="G51" i="27"/>
  <c r="F51" i="27"/>
  <c r="E51" i="27"/>
  <c r="D51" i="27"/>
  <c r="K50" i="27"/>
  <c r="J50" i="27"/>
  <c r="I50" i="27"/>
  <c r="H50" i="27"/>
  <c r="G50" i="27"/>
  <c r="F50" i="27"/>
  <c r="E50" i="27"/>
  <c r="D50" i="27"/>
  <c r="K49" i="27"/>
  <c r="J49" i="27"/>
  <c r="I49" i="27"/>
  <c r="H49" i="27"/>
  <c r="G49" i="27"/>
  <c r="F49" i="27"/>
  <c r="E49" i="27"/>
  <c r="D49" i="27"/>
  <c r="K48" i="27"/>
  <c r="J48" i="27"/>
  <c r="I48" i="27"/>
  <c r="H48" i="27"/>
  <c r="G48" i="27"/>
  <c r="F48" i="27"/>
  <c r="E48" i="27"/>
  <c r="D48" i="27"/>
  <c r="K47" i="27"/>
  <c r="J47" i="27"/>
  <c r="I47" i="27"/>
  <c r="H47" i="27"/>
  <c r="G47" i="27"/>
  <c r="F47" i="27"/>
  <c r="E47" i="27"/>
  <c r="D47" i="27"/>
  <c r="K46" i="27"/>
  <c r="J46" i="27"/>
  <c r="I46" i="27"/>
  <c r="H46" i="27"/>
  <c r="G46" i="27"/>
  <c r="F46" i="27"/>
  <c r="E46" i="27"/>
  <c r="D46" i="27"/>
  <c r="K45" i="27"/>
  <c r="J45" i="27"/>
  <c r="I45" i="27"/>
  <c r="H45" i="27"/>
  <c r="G45" i="27"/>
  <c r="F45" i="27"/>
  <c r="E45" i="27"/>
  <c r="D45" i="27"/>
  <c r="K44" i="27"/>
  <c r="J44" i="27"/>
  <c r="I44" i="27"/>
  <c r="H44" i="27"/>
  <c r="G44" i="27"/>
  <c r="F44" i="27"/>
  <c r="E44" i="27"/>
  <c r="D44" i="27"/>
  <c r="K43" i="27"/>
  <c r="J43" i="27"/>
  <c r="I43" i="27"/>
  <c r="H43" i="27"/>
  <c r="G43" i="27"/>
  <c r="F43" i="27"/>
  <c r="E43" i="27"/>
  <c r="D43" i="27"/>
  <c r="K42" i="27"/>
  <c r="J42" i="27"/>
  <c r="I42" i="27"/>
  <c r="H42" i="27"/>
  <c r="G42" i="27"/>
  <c r="F42" i="27"/>
  <c r="E42" i="27"/>
  <c r="D42" i="27"/>
  <c r="K41" i="27"/>
  <c r="J41" i="27"/>
  <c r="I41" i="27"/>
  <c r="H41" i="27"/>
  <c r="G41" i="27"/>
  <c r="F41" i="27"/>
  <c r="E41" i="27"/>
  <c r="D41" i="27"/>
  <c r="K40" i="27"/>
  <c r="J40" i="27"/>
  <c r="I40" i="27"/>
  <c r="H40" i="27"/>
  <c r="G40" i="27"/>
  <c r="F40" i="27"/>
  <c r="E40" i="27"/>
  <c r="D40" i="27"/>
  <c r="K39" i="27"/>
  <c r="J39" i="27"/>
  <c r="I39" i="27"/>
  <c r="H39" i="27"/>
  <c r="G39" i="27"/>
  <c r="F39" i="27"/>
  <c r="E39" i="27"/>
  <c r="D39" i="27"/>
  <c r="K38" i="27"/>
  <c r="J38" i="27"/>
  <c r="I38" i="27"/>
  <c r="H38" i="27"/>
  <c r="G38" i="27"/>
  <c r="F38" i="27"/>
  <c r="E38" i="27"/>
  <c r="D38" i="27"/>
  <c r="K37" i="27"/>
  <c r="J37" i="27"/>
  <c r="I37" i="27"/>
  <c r="H37" i="27"/>
  <c r="G37" i="27"/>
  <c r="F37" i="27"/>
  <c r="E37" i="27"/>
  <c r="D37" i="27"/>
  <c r="K36" i="27"/>
  <c r="J36" i="27"/>
  <c r="I36" i="27"/>
  <c r="H36" i="27"/>
  <c r="G36" i="27"/>
  <c r="F36" i="27"/>
  <c r="E36" i="27"/>
  <c r="D36" i="27"/>
  <c r="K35" i="27"/>
  <c r="J35" i="27"/>
  <c r="I35" i="27"/>
  <c r="H35" i="27"/>
  <c r="G35" i="27"/>
  <c r="F35" i="27"/>
  <c r="E35" i="27"/>
  <c r="D35" i="27"/>
  <c r="K34" i="27"/>
  <c r="J34" i="27"/>
  <c r="I34" i="27"/>
  <c r="H34" i="27"/>
  <c r="G34" i="27"/>
  <c r="F34" i="27"/>
  <c r="E34" i="27"/>
  <c r="D34" i="27"/>
  <c r="K33" i="27"/>
  <c r="J33" i="27"/>
  <c r="I33" i="27"/>
  <c r="H33" i="27"/>
  <c r="G33" i="27"/>
  <c r="F33" i="27"/>
  <c r="E33" i="27"/>
  <c r="D33" i="27"/>
  <c r="K32" i="27"/>
  <c r="J32" i="27"/>
  <c r="I32" i="27"/>
  <c r="H32" i="27"/>
  <c r="G32" i="27"/>
  <c r="F32" i="27"/>
  <c r="E32" i="27"/>
  <c r="D32" i="27"/>
  <c r="K31" i="27"/>
  <c r="J31" i="27"/>
  <c r="I31" i="27"/>
  <c r="H31" i="27"/>
  <c r="G31" i="27"/>
  <c r="F31" i="27"/>
  <c r="E31" i="27"/>
  <c r="D31" i="27"/>
  <c r="K30" i="27"/>
  <c r="J30" i="27"/>
  <c r="I30" i="27"/>
  <c r="H30" i="27"/>
  <c r="G30" i="27"/>
  <c r="F30" i="27"/>
  <c r="E30" i="27"/>
  <c r="D30" i="27"/>
  <c r="K29" i="27"/>
  <c r="J29" i="27"/>
  <c r="I29" i="27"/>
  <c r="H29" i="27"/>
  <c r="G29" i="27"/>
  <c r="F29" i="27"/>
  <c r="E29" i="27"/>
  <c r="D29" i="27"/>
  <c r="K28" i="27"/>
  <c r="J28" i="27"/>
  <c r="I28" i="27"/>
  <c r="H28" i="27"/>
  <c r="G28" i="27"/>
  <c r="F28" i="27"/>
  <c r="E28" i="27"/>
  <c r="D28" i="27"/>
  <c r="K27" i="27"/>
  <c r="J27" i="27"/>
  <c r="I27" i="27"/>
  <c r="H27" i="27"/>
  <c r="G27" i="27"/>
  <c r="F27" i="27"/>
  <c r="E27" i="27"/>
  <c r="D27" i="27"/>
  <c r="K26" i="27"/>
  <c r="J26" i="27"/>
  <c r="I26" i="27"/>
  <c r="H26" i="27"/>
  <c r="G26" i="27"/>
  <c r="F26" i="27"/>
  <c r="E26" i="27"/>
  <c r="D26" i="27"/>
  <c r="K25" i="27"/>
  <c r="J25" i="27"/>
  <c r="I25" i="27"/>
  <c r="H25" i="27"/>
  <c r="G25" i="27"/>
  <c r="F25" i="27"/>
  <c r="E25" i="27"/>
  <c r="D25" i="27"/>
  <c r="K24" i="27"/>
  <c r="J24" i="27"/>
  <c r="I24" i="27"/>
  <c r="H24" i="27"/>
  <c r="G24" i="27"/>
  <c r="F24" i="27"/>
  <c r="E24" i="27"/>
  <c r="D24" i="27"/>
  <c r="K23" i="27"/>
  <c r="J23" i="27"/>
  <c r="I23" i="27"/>
  <c r="H23" i="27"/>
  <c r="G23" i="27"/>
  <c r="F23" i="27"/>
  <c r="E23" i="27"/>
  <c r="D23" i="27"/>
  <c r="K22" i="27"/>
  <c r="J22" i="27"/>
  <c r="I22" i="27"/>
  <c r="H22" i="27"/>
  <c r="G22" i="27"/>
  <c r="F22" i="27"/>
  <c r="E22" i="27"/>
  <c r="D22" i="27"/>
  <c r="K21" i="27"/>
  <c r="J21" i="27"/>
  <c r="I21" i="27"/>
  <c r="H21" i="27"/>
  <c r="G21" i="27"/>
  <c r="F21" i="27"/>
  <c r="E21" i="27"/>
  <c r="D21" i="27"/>
  <c r="K20" i="27"/>
  <c r="J20" i="27"/>
  <c r="I20" i="27"/>
  <c r="H20" i="27"/>
  <c r="G20" i="27"/>
  <c r="F20" i="27"/>
  <c r="E20" i="27"/>
  <c r="D20" i="27"/>
  <c r="K19" i="27"/>
  <c r="J19" i="27"/>
  <c r="I19" i="27"/>
  <c r="H19" i="27"/>
  <c r="G19" i="27"/>
  <c r="F19" i="27"/>
  <c r="E19" i="27"/>
  <c r="D19" i="27"/>
  <c r="K18" i="27"/>
  <c r="J18" i="27"/>
  <c r="I18" i="27"/>
  <c r="H18" i="27"/>
  <c r="G18" i="27"/>
  <c r="F18" i="27"/>
  <c r="E18" i="27"/>
  <c r="D18" i="27"/>
  <c r="K17" i="27"/>
  <c r="J17" i="27"/>
  <c r="I17" i="27"/>
  <c r="H17" i="27"/>
  <c r="G17" i="27"/>
  <c r="F17" i="27"/>
  <c r="E17" i="27"/>
  <c r="D17" i="27"/>
  <c r="K16" i="27"/>
  <c r="J16" i="27"/>
  <c r="I16" i="27"/>
  <c r="H16" i="27"/>
  <c r="G16" i="27"/>
  <c r="F16" i="27"/>
  <c r="E16" i="27"/>
  <c r="D16" i="27"/>
  <c r="K15" i="27"/>
  <c r="J15" i="27"/>
  <c r="I15" i="27"/>
  <c r="H15" i="27"/>
  <c r="G15" i="27"/>
  <c r="F15" i="27"/>
  <c r="E15" i="27"/>
  <c r="D15" i="27"/>
  <c r="P12" i="14"/>
  <c r="O12" i="14"/>
  <c r="N12" i="14"/>
  <c r="M12" i="14"/>
  <c r="L12" i="14"/>
  <c r="K12" i="14"/>
  <c r="J12" i="14"/>
  <c r="I12" i="14"/>
  <c r="A203" i="14"/>
  <c r="C203" i="14"/>
  <c r="D203" i="14"/>
  <c r="E203" i="14"/>
  <c r="F203" i="14"/>
  <c r="G203" i="14"/>
  <c r="H203" i="14"/>
  <c r="A204" i="14"/>
  <c r="C204" i="14"/>
  <c r="D204" i="14"/>
  <c r="E204" i="14"/>
  <c r="F204" i="14"/>
  <c r="G204" i="14"/>
  <c r="H204" i="14"/>
  <c r="A205" i="14"/>
  <c r="C205" i="14"/>
  <c r="D205" i="14"/>
  <c r="E205" i="14"/>
  <c r="F205" i="14"/>
  <c r="G205" i="14"/>
  <c r="H205" i="14"/>
  <c r="A206" i="14"/>
  <c r="C206" i="14"/>
  <c r="D206" i="14"/>
  <c r="E206" i="14"/>
  <c r="F206" i="14"/>
  <c r="G206" i="14"/>
  <c r="H206" i="14"/>
  <c r="A207" i="14"/>
  <c r="C207" i="14"/>
  <c r="D207" i="14"/>
  <c r="E207" i="14"/>
  <c r="F207" i="14"/>
  <c r="G207" i="14"/>
  <c r="H207" i="14"/>
  <c r="A208" i="14"/>
  <c r="C208" i="14"/>
  <c r="D208" i="14"/>
  <c r="E208" i="14"/>
  <c r="F208" i="14"/>
  <c r="G208" i="14"/>
  <c r="H208" i="14"/>
  <c r="A209" i="14"/>
  <c r="C209" i="14"/>
  <c r="D209" i="14"/>
  <c r="E209" i="14"/>
  <c r="F209" i="14"/>
  <c r="G209" i="14"/>
  <c r="H209" i="14"/>
  <c r="A210" i="14"/>
  <c r="C210" i="14"/>
  <c r="D210" i="14"/>
  <c r="E210" i="14"/>
  <c r="F210" i="14"/>
  <c r="G210" i="14"/>
  <c r="H210" i="14"/>
  <c r="A211" i="14"/>
  <c r="C211" i="14"/>
  <c r="D211" i="14"/>
  <c r="E211" i="14"/>
  <c r="F211" i="14"/>
  <c r="G211" i="14"/>
  <c r="H211" i="14"/>
  <c r="A212" i="14"/>
  <c r="C212" i="14"/>
  <c r="D212" i="14"/>
  <c r="E212" i="14"/>
  <c r="F212" i="14"/>
  <c r="G212" i="14"/>
  <c r="H212" i="14"/>
  <c r="A213" i="14"/>
  <c r="C213" i="14"/>
  <c r="D213" i="14"/>
  <c r="E213" i="14"/>
  <c r="F213" i="14"/>
  <c r="G213" i="14"/>
  <c r="H213" i="14"/>
  <c r="A214" i="14"/>
  <c r="C214" i="14"/>
  <c r="D214" i="14"/>
  <c r="E214" i="14"/>
  <c r="F214" i="14"/>
  <c r="G214" i="14"/>
  <c r="H214" i="14"/>
  <c r="A215" i="14"/>
  <c r="C215" i="14"/>
  <c r="D215" i="14"/>
  <c r="E215" i="14"/>
  <c r="F215" i="14"/>
  <c r="G215" i="14"/>
  <c r="H215" i="14"/>
  <c r="A188" i="14"/>
  <c r="C188" i="14"/>
  <c r="D188" i="14"/>
  <c r="E188" i="14"/>
  <c r="F188" i="14"/>
  <c r="G188" i="14"/>
  <c r="H188" i="14"/>
  <c r="A189" i="14"/>
  <c r="C189" i="14"/>
  <c r="D189" i="14"/>
  <c r="E189" i="14"/>
  <c r="F189" i="14"/>
  <c r="G189" i="14"/>
  <c r="H189" i="14"/>
  <c r="A190" i="14"/>
  <c r="C190" i="14"/>
  <c r="D190" i="14"/>
  <c r="E190" i="14"/>
  <c r="F190" i="14"/>
  <c r="G190" i="14"/>
  <c r="H190" i="14"/>
  <c r="A191" i="14"/>
  <c r="C191" i="14"/>
  <c r="D191" i="14"/>
  <c r="E191" i="14"/>
  <c r="F191" i="14"/>
  <c r="G191" i="14"/>
  <c r="H191" i="14"/>
  <c r="A192" i="14"/>
  <c r="C192" i="14"/>
  <c r="D192" i="14"/>
  <c r="E192" i="14"/>
  <c r="F192" i="14"/>
  <c r="G192" i="14"/>
  <c r="H192" i="14"/>
  <c r="A193" i="14"/>
  <c r="C193" i="14"/>
  <c r="D193" i="14"/>
  <c r="E193" i="14"/>
  <c r="F193" i="14"/>
  <c r="G193" i="14"/>
  <c r="H193" i="14"/>
  <c r="A194" i="14"/>
  <c r="C194" i="14"/>
  <c r="D194" i="14"/>
  <c r="E194" i="14"/>
  <c r="F194" i="14"/>
  <c r="G194" i="14"/>
  <c r="H194" i="14"/>
  <c r="A195" i="14"/>
  <c r="C195" i="14"/>
  <c r="D195" i="14"/>
  <c r="E195" i="14"/>
  <c r="F195" i="14"/>
  <c r="G195" i="14"/>
  <c r="H195" i="14"/>
  <c r="A196" i="14"/>
  <c r="C196" i="14"/>
  <c r="D196" i="14"/>
  <c r="E196" i="14"/>
  <c r="F196" i="14"/>
  <c r="G196" i="14"/>
  <c r="H196" i="14"/>
  <c r="A197" i="14"/>
  <c r="C197" i="14"/>
  <c r="D197" i="14"/>
  <c r="E197" i="14"/>
  <c r="F197" i="14"/>
  <c r="G197" i="14"/>
  <c r="H197" i="14"/>
  <c r="A198" i="14"/>
  <c r="C198" i="14"/>
  <c r="D198" i="14"/>
  <c r="E198" i="14"/>
  <c r="F198" i="14"/>
  <c r="G198" i="14"/>
  <c r="H198" i="14"/>
  <c r="A199" i="14"/>
  <c r="C199" i="14"/>
  <c r="D199" i="14"/>
  <c r="E199" i="14"/>
  <c r="F199" i="14"/>
  <c r="G199" i="14"/>
  <c r="H199" i="14"/>
  <c r="A200" i="14"/>
  <c r="C200" i="14"/>
  <c r="D200" i="14"/>
  <c r="E200" i="14"/>
  <c r="F200" i="14"/>
  <c r="G200" i="14"/>
  <c r="H200" i="14"/>
  <c r="A201" i="14"/>
  <c r="C201" i="14"/>
  <c r="D201" i="14"/>
  <c r="E201" i="14"/>
  <c r="F201" i="14"/>
  <c r="G201" i="14"/>
  <c r="H201" i="14"/>
  <c r="A202" i="14"/>
  <c r="C202" i="14"/>
  <c r="D202" i="14"/>
  <c r="E202" i="14"/>
  <c r="F202" i="14"/>
  <c r="G202" i="14"/>
  <c r="H202" i="14"/>
  <c r="A150" i="14"/>
  <c r="C150" i="14"/>
  <c r="D150" i="14"/>
  <c r="E150" i="14"/>
  <c r="F150" i="14"/>
  <c r="G150" i="14"/>
  <c r="H150" i="14"/>
  <c r="A151" i="14"/>
  <c r="C151" i="14"/>
  <c r="D151" i="14"/>
  <c r="E151" i="14"/>
  <c r="F151" i="14"/>
  <c r="G151" i="14"/>
  <c r="H151" i="14"/>
  <c r="A152" i="14"/>
  <c r="C152" i="14"/>
  <c r="D152" i="14"/>
  <c r="E152" i="14"/>
  <c r="F152" i="14"/>
  <c r="G152" i="14"/>
  <c r="H152" i="14"/>
  <c r="A153" i="14"/>
  <c r="C153" i="14"/>
  <c r="D153" i="14"/>
  <c r="E153" i="14"/>
  <c r="F153" i="14"/>
  <c r="G153" i="14"/>
  <c r="H153" i="14"/>
  <c r="A154" i="14"/>
  <c r="C154" i="14"/>
  <c r="D154" i="14"/>
  <c r="E154" i="14"/>
  <c r="F154" i="14"/>
  <c r="G154" i="14"/>
  <c r="H154" i="14"/>
  <c r="A155" i="14"/>
  <c r="C155" i="14"/>
  <c r="D155" i="14"/>
  <c r="E155" i="14"/>
  <c r="F155" i="14"/>
  <c r="G155" i="14"/>
  <c r="H155" i="14"/>
  <c r="A156" i="14"/>
  <c r="C156" i="14"/>
  <c r="D156" i="14"/>
  <c r="E156" i="14"/>
  <c r="F156" i="14"/>
  <c r="G156" i="14"/>
  <c r="H156" i="14"/>
  <c r="A157" i="14"/>
  <c r="C157" i="14"/>
  <c r="D157" i="14"/>
  <c r="E157" i="14"/>
  <c r="F157" i="14"/>
  <c r="G157" i="14"/>
  <c r="H157" i="14"/>
  <c r="A158" i="14"/>
  <c r="C158" i="14"/>
  <c r="D158" i="14"/>
  <c r="E158" i="14"/>
  <c r="F158" i="14"/>
  <c r="G158" i="14"/>
  <c r="H158" i="14"/>
  <c r="A159" i="14"/>
  <c r="C159" i="14"/>
  <c r="D159" i="14"/>
  <c r="E159" i="14"/>
  <c r="F159" i="14"/>
  <c r="G159" i="14"/>
  <c r="H159" i="14"/>
  <c r="A160" i="14"/>
  <c r="C160" i="14"/>
  <c r="D160" i="14"/>
  <c r="E160" i="14"/>
  <c r="F160" i="14"/>
  <c r="G160" i="14"/>
  <c r="H160" i="14"/>
  <c r="A161" i="14"/>
  <c r="C161" i="14"/>
  <c r="D161" i="14"/>
  <c r="E161" i="14"/>
  <c r="F161" i="14"/>
  <c r="G161" i="14"/>
  <c r="H161" i="14"/>
  <c r="A162" i="14"/>
  <c r="C162" i="14"/>
  <c r="D162" i="14"/>
  <c r="E162" i="14"/>
  <c r="F162" i="14"/>
  <c r="G162" i="14"/>
  <c r="H162" i="14"/>
  <c r="A163" i="14"/>
  <c r="C163" i="14"/>
  <c r="D163" i="14"/>
  <c r="E163" i="14"/>
  <c r="F163" i="14"/>
  <c r="G163" i="14"/>
  <c r="H163" i="14"/>
  <c r="A164" i="14"/>
  <c r="C164" i="14"/>
  <c r="D164" i="14"/>
  <c r="E164" i="14"/>
  <c r="F164" i="14"/>
  <c r="G164" i="14"/>
  <c r="H164" i="14"/>
  <c r="A165" i="14"/>
  <c r="C165" i="14"/>
  <c r="D165" i="14"/>
  <c r="E165" i="14"/>
  <c r="F165" i="14"/>
  <c r="G165" i="14"/>
  <c r="H165" i="14"/>
  <c r="A166" i="14"/>
  <c r="C166" i="14"/>
  <c r="D166" i="14"/>
  <c r="E166" i="14"/>
  <c r="F166" i="14"/>
  <c r="G166" i="14"/>
  <c r="H166" i="14"/>
  <c r="A167" i="14"/>
  <c r="C167" i="14"/>
  <c r="D167" i="14"/>
  <c r="E167" i="14"/>
  <c r="F167" i="14"/>
  <c r="G167" i="14"/>
  <c r="H167" i="14"/>
  <c r="A168" i="14"/>
  <c r="C168" i="14"/>
  <c r="D168" i="14"/>
  <c r="E168" i="14"/>
  <c r="F168" i="14"/>
  <c r="G168" i="14"/>
  <c r="H168" i="14"/>
  <c r="A169" i="14"/>
  <c r="C169" i="14"/>
  <c r="D169" i="14"/>
  <c r="E169" i="14"/>
  <c r="F169" i="14"/>
  <c r="G169" i="14"/>
  <c r="H169" i="14"/>
  <c r="A170" i="14"/>
  <c r="C170" i="14"/>
  <c r="D170" i="14"/>
  <c r="E170" i="14"/>
  <c r="F170" i="14"/>
  <c r="G170" i="14"/>
  <c r="H170" i="14"/>
  <c r="A171" i="14"/>
  <c r="C171" i="14"/>
  <c r="D171" i="14"/>
  <c r="E171" i="14"/>
  <c r="F171" i="14"/>
  <c r="G171" i="14"/>
  <c r="H171" i="14"/>
  <c r="A172" i="14"/>
  <c r="C172" i="14"/>
  <c r="D172" i="14"/>
  <c r="E172" i="14"/>
  <c r="F172" i="14"/>
  <c r="G172" i="14"/>
  <c r="H172" i="14"/>
  <c r="A173" i="14"/>
  <c r="C173" i="14"/>
  <c r="D173" i="14"/>
  <c r="E173" i="14"/>
  <c r="F173" i="14"/>
  <c r="G173" i="14"/>
  <c r="H173" i="14"/>
  <c r="A174" i="14"/>
  <c r="C174" i="14"/>
  <c r="D174" i="14"/>
  <c r="E174" i="14"/>
  <c r="F174" i="14"/>
  <c r="G174" i="14"/>
  <c r="H174" i="14"/>
  <c r="A175" i="14"/>
  <c r="C175" i="14"/>
  <c r="D175" i="14"/>
  <c r="E175" i="14"/>
  <c r="F175" i="14"/>
  <c r="G175" i="14"/>
  <c r="H175" i="14"/>
  <c r="A176" i="14"/>
  <c r="C176" i="14"/>
  <c r="D176" i="14"/>
  <c r="E176" i="14"/>
  <c r="F176" i="14"/>
  <c r="G176" i="14"/>
  <c r="H176" i="14"/>
  <c r="A177" i="14"/>
  <c r="C177" i="14"/>
  <c r="D177" i="14"/>
  <c r="E177" i="14"/>
  <c r="F177" i="14"/>
  <c r="G177" i="14"/>
  <c r="H177" i="14"/>
  <c r="A178" i="14"/>
  <c r="C178" i="14"/>
  <c r="D178" i="14"/>
  <c r="E178" i="14"/>
  <c r="F178" i="14"/>
  <c r="G178" i="14"/>
  <c r="H178" i="14"/>
  <c r="A179" i="14"/>
  <c r="C179" i="14"/>
  <c r="D179" i="14"/>
  <c r="E179" i="14"/>
  <c r="F179" i="14"/>
  <c r="G179" i="14"/>
  <c r="H179" i="14"/>
  <c r="A180" i="14"/>
  <c r="C180" i="14"/>
  <c r="D180" i="14"/>
  <c r="E180" i="14"/>
  <c r="F180" i="14"/>
  <c r="G180" i="14"/>
  <c r="H180" i="14"/>
  <c r="A181" i="14"/>
  <c r="C181" i="14"/>
  <c r="D181" i="14"/>
  <c r="E181" i="14"/>
  <c r="F181" i="14"/>
  <c r="G181" i="14"/>
  <c r="H181" i="14"/>
  <c r="A182" i="14"/>
  <c r="C182" i="14"/>
  <c r="D182" i="14"/>
  <c r="E182" i="14"/>
  <c r="F182" i="14"/>
  <c r="G182" i="14"/>
  <c r="H182" i="14"/>
  <c r="A183" i="14"/>
  <c r="C183" i="14"/>
  <c r="D183" i="14"/>
  <c r="E183" i="14"/>
  <c r="F183" i="14"/>
  <c r="G183" i="14"/>
  <c r="H183" i="14"/>
  <c r="A184" i="14"/>
  <c r="C184" i="14"/>
  <c r="D184" i="14"/>
  <c r="E184" i="14"/>
  <c r="F184" i="14"/>
  <c r="G184" i="14"/>
  <c r="H184" i="14"/>
  <c r="A185" i="14"/>
  <c r="C185" i="14"/>
  <c r="D185" i="14"/>
  <c r="E185" i="14"/>
  <c r="F185" i="14"/>
  <c r="G185" i="14"/>
  <c r="H185" i="14"/>
  <c r="A186" i="14"/>
  <c r="C186" i="14"/>
  <c r="D186" i="14"/>
  <c r="E186" i="14"/>
  <c r="F186" i="14"/>
  <c r="G186" i="14"/>
  <c r="H186" i="14"/>
  <c r="A187" i="14"/>
  <c r="C187" i="14"/>
  <c r="D187" i="14"/>
  <c r="E187" i="14"/>
  <c r="F187" i="14"/>
  <c r="G187" i="14"/>
  <c r="H187" i="14"/>
  <c r="A116" i="14"/>
  <c r="C116" i="14"/>
  <c r="D116" i="14"/>
  <c r="E116" i="14"/>
  <c r="F116" i="14"/>
  <c r="G116" i="14"/>
  <c r="H116" i="14"/>
  <c r="A117" i="14"/>
  <c r="C117" i="14"/>
  <c r="D117" i="14"/>
  <c r="E117" i="14"/>
  <c r="F117" i="14"/>
  <c r="G117" i="14"/>
  <c r="H117" i="14"/>
  <c r="A118" i="14"/>
  <c r="C118" i="14"/>
  <c r="D118" i="14"/>
  <c r="E118" i="14"/>
  <c r="F118" i="14"/>
  <c r="G118" i="14"/>
  <c r="H118" i="14"/>
  <c r="A119" i="14"/>
  <c r="C119" i="14"/>
  <c r="D119" i="14"/>
  <c r="E119" i="14"/>
  <c r="F119" i="14"/>
  <c r="G119" i="14"/>
  <c r="H119" i="14"/>
  <c r="A120" i="14"/>
  <c r="C120" i="14"/>
  <c r="D120" i="14"/>
  <c r="E120" i="14"/>
  <c r="F120" i="14"/>
  <c r="G120" i="14"/>
  <c r="H120" i="14"/>
  <c r="A121" i="14"/>
  <c r="C121" i="14"/>
  <c r="D121" i="14"/>
  <c r="E121" i="14"/>
  <c r="F121" i="14"/>
  <c r="G121" i="14"/>
  <c r="H121" i="14"/>
  <c r="A122" i="14"/>
  <c r="C122" i="14"/>
  <c r="D122" i="14"/>
  <c r="E122" i="14"/>
  <c r="F122" i="14"/>
  <c r="G122" i="14"/>
  <c r="H122" i="14"/>
  <c r="A123" i="14"/>
  <c r="C123" i="14"/>
  <c r="D123" i="14"/>
  <c r="E123" i="14"/>
  <c r="F123" i="14"/>
  <c r="G123" i="14"/>
  <c r="H123" i="14"/>
  <c r="A124" i="14"/>
  <c r="C124" i="14"/>
  <c r="D124" i="14"/>
  <c r="E124" i="14"/>
  <c r="F124" i="14"/>
  <c r="G124" i="14"/>
  <c r="H124" i="14"/>
  <c r="A125" i="14"/>
  <c r="C125" i="14"/>
  <c r="D125" i="14"/>
  <c r="E125" i="14"/>
  <c r="F125" i="14"/>
  <c r="G125" i="14"/>
  <c r="H125" i="14"/>
  <c r="A126" i="14"/>
  <c r="C126" i="14"/>
  <c r="D126" i="14"/>
  <c r="E126" i="14"/>
  <c r="F126" i="14"/>
  <c r="G126" i="14"/>
  <c r="H126" i="14"/>
  <c r="A127" i="14"/>
  <c r="C127" i="14"/>
  <c r="D127" i="14"/>
  <c r="E127" i="14"/>
  <c r="F127" i="14"/>
  <c r="G127" i="14"/>
  <c r="H127" i="14"/>
  <c r="A128" i="14"/>
  <c r="C128" i="14"/>
  <c r="D128" i="14"/>
  <c r="E128" i="14"/>
  <c r="F128" i="14"/>
  <c r="G128" i="14"/>
  <c r="H128" i="14"/>
  <c r="A129" i="14"/>
  <c r="C129" i="14"/>
  <c r="D129" i="14"/>
  <c r="E129" i="14"/>
  <c r="F129" i="14"/>
  <c r="G129" i="14"/>
  <c r="H129" i="14"/>
  <c r="A130" i="14"/>
  <c r="C130" i="14"/>
  <c r="D130" i="14"/>
  <c r="E130" i="14"/>
  <c r="F130" i="14"/>
  <c r="G130" i="14"/>
  <c r="H130" i="14"/>
  <c r="A131" i="14"/>
  <c r="C131" i="14"/>
  <c r="D131" i="14"/>
  <c r="E131" i="14"/>
  <c r="F131" i="14"/>
  <c r="G131" i="14"/>
  <c r="H131" i="14"/>
  <c r="A132" i="14"/>
  <c r="C132" i="14"/>
  <c r="D132" i="14"/>
  <c r="E132" i="14"/>
  <c r="F132" i="14"/>
  <c r="G132" i="14"/>
  <c r="H132" i="14"/>
  <c r="A133" i="14"/>
  <c r="C133" i="14"/>
  <c r="D133" i="14"/>
  <c r="E133" i="14"/>
  <c r="F133" i="14"/>
  <c r="G133" i="14"/>
  <c r="H133" i="14"/>
  <c r="A134" i="14"/>
  <c r="C134" i="14"/>
  <c r="D134" i="14"/>
  <c r="E134" i="14"/>
  <c r="F134" i="14"/>
  <c r="G134" i="14"/>
  <c r="H134" i="14"/>
  <c r="A135" i="14"/>
  <c r="C135" i="14"/>
  <c r="D135" i="14"/>
  <c r="E135" i="14"/>
  <c r="F135" i="14"/>
  <c r="G135" i="14"/>
  <c r="H135" i="14"/>
  <c r="A136" i="14"/>
  <c r="C136" i="14"/>
  <c r="D136" i="14"/>
  <c r="E136" i="14"/>
  <c r="F136" i="14"/>
  <c r="G136" i="14"/>
  <c r="H136" i="14"/>
  <c r="A137" i="14"/>
  <c r="C137" i="14"/>
  <c r="D137" i="14"/>
  <c r="E137" i="14"/>
  <c r="F137" i="14"/>
  <c r="G137" i="14"/>
  <c r="H137" i="14"/>
  <c r="A138" i="14"/>
  <c r="C138" i="14"/>
  <c r="D138" i="14"/>
  <c r="E138" i="14"/>
  <c r="F138" i="14"/>
  <c r="G138" i="14"/>
  <c r="H138" i="14"/>
  <c r="A139" i="14"/>
  <c r="C139" i="14"/>
  <c r="D139" i="14"/>
  <c r="E139" i="14"/>
  <c r="F139" i="14"/>
  <c r="G139" i="14"/>
  <c r="H139" i="14"/>
  <c r="A140" i="14"/>
  <c r="C140" i="14"/>
  <c r="D140" i="14"/>
  <c r="E140" i="14"/>
  <c r="F140" i="14"/>
  <c r="G140" i="14"/>
  <c r="H140" i="14"/>
  <c r="A141" i="14"/>
  <c r="C141" i="14"/>
  <c r="D141" i="14"/>
  <c r="E141" i="14"/>
  <c r="F141" i="14"/>
  <c r="G141" i="14"/>
  <c r="H141" i="14"/>
  <c r="A142" i="14"/>
  <c r="C142" i="14"/>
  <c r="D142" i="14"/>
  <c r="E142" i="14"/>
  <c r="F142" i="14"/>
  <c r="G142" i="14"/>
  <c r="H142" i="14"/>
  <c r="A143" i="14"/>
  <c r="C143" i="14"/>
  <c r="D143" i="14"/>
  <c r="E143" i="14"/>
  <c r="F143" i="14"/>
  <c r="G143" i="14"/>
  <c r="H143" i="14"/>
  <c r="A144" i="14"/>
  <c r="C144" i="14"/>
  <c r="D144" i="14"/>
  <c r="E144" i="14"/>
  <c r="F144" i="14"/>
  <c r="G144" i="14"/>
  <c r="H144" i="14"/>
  <c r="A145" i="14"/>
  <c r="C145" i="14"/>
  <c r="D145" i="14"/>
  <c r="E145" i="14"/>
  <c r="F145" i="14"/>
  <c r="G145" i="14"/>
  <c r="H145" i="14"/>
  <c r="A146" i="14"/>
  <c r="C146" i="14"/>
  <c r="D146" i="14"/>
  <c r="E146" i="14"/>
  <c r="F146" i="14"/>
  <c r="G146" i="14"/>
  <c r="H146" i="14"/>
  <c r="A147" i="14"/>
  <c r="C147" i="14"/>
  <c r="D147" i="14"/>
  <c r="E147" i="14"/>
  <c r="F147" i="14"/>
  <c r="G147" i="14"/>
  <c r="H147" i="14"/>
  <c r="A148" i="14"/>
  <c r="C148" i="14"/>
  <c r="D148" i="14"/>
  <c r="E148" i="14"/>
  <c r="F148" i="14"/>
  <c r="G148" i="14"/>
  <c r="H148" i="14"/>
  <c r="A149" i="14"/>
  <c r="C149" i="14"/>
  <c r="D149" i="14"/>
  <c r="E149" i="14"/>
  <c r="F149" i="14"/>
  <c r="G149" i="14"/>
  <c r="H149" i="14"/>
  <c r="P118" i="12" l="1"/>
  <c r="K118" i="12" s="1"/>
  <c r="P119" i="12"/>
  <c r="J119" i="12" s="1"/>
  <c r="P120" i="12"/>
  <c r="K120" i="12" s="1"/>
  <c r="P121" i="12"/>
  <c r="J121" i="12" s="1"/>
  <c r="P122" i="12"/>
  <c r="O122" i="12" s="1"/>
  <c r="P123" i="12"/>
  <c r="J123" i="12" s="1"/>
  <c r="P124" i="12"/>
  <c r="O124" i="12" s="1"/>
  <c r="P125" i="12"/>
  <c r="J125" i="12" s="1"/>
  <c r="P126" i="12"/>
  <c r="J126" i="12" s="1"/>
  <c r="P127" i="12"/>
  <c r="J127" i="12" s="1"/>
  <c r="P128" i="12"/>
  <c r="K128" i="12" s="1"/>
  <c r="P129" i="12"/>
  <c r="J129" i="12" s="1"/>
  <c r="P130" i="12"/>
  <c r="O130" i="12" s="1"/>
  <c r="P131" i="12"/>
  <c r="J131" i="12" s="1"/>
  <c r="P132" i="12"/>
  <c r="J132" i="12" s="1"/>
  <c r="P133" i="12"/>
  <c r="J133" i="12" s="1"/>
  <c r="P134" i="12"/>
  <c r="K134" i="12" s="1"/>
  <c r="P135" i="12"/>
  <c r="J135" i="12" s="1"/>
  <c r="P136" i="12"/>
  <c r="J136" i="12" s="1"/>
  <c r="P137" i="12"/>
  <c r="J137" i="12" s="1"/>
  <c r="P138" i="12"/>
  <c r="O138" i="12" s="1"/>
  <c r="P139" i="12"/>
  <c r="J139" i="12" s="1"/>
  <c r="P140" i="12"/>
  <c r="K140" i="12" s="1"/>
  <c r="P141" i="12"/>
  <c r="J141" i="12" s="1"/>
  <c r="P142" i="12"/>
  <c r="J142" i="12" s="1"/>
  <c r="P143" i="12"/>
  <c r="J143" i="12" s="1"/>
  <c r="P144" i="12"/>
  <c r="K144" i="12" s="1"/>
  <c r="P145" i="12"/>
  <c r="J145" i="12" s="1"/>
  <c r="P146" i="12"/>
  <c r="O146" i="12" s="1"/>
  <c r="P147" i="12"/>
  <c r="J147" i="12" s="1"/>
  <c r="P148" i="12"/>
  <c r="J148" i="12" s="1"/>
  <c r="P149" i="12"/>
  <c r="J149" i="12" s="1"/>
  <c r="P150" i="12"/>
  <c r="K150" i="12" s="1"/>
  <c r="P151" i="12"/>
  <c r="J151" i="12" s="1"/>
  <c r="P152" i="12"/>
  <c r="O152" i="12" s="1"/>
  <c r="P153" i="12"/>
  <c r="J153" i="12" s="1"/>
  <c r="P154" i="12"/>
  <c r="O154" i="12" s="1"/>
  <c r="P155" i="12"/>
  <c r="J155" i="12" s="1"/>
  <c r="P156" i="12"/>
  <c r="K156" i="12" s="1"/>
  <c r="P157" i="12"/>
  <c r="J157" i="12" s="1"/>
  <c r="P158" i="12"/>
  <c r="J158" i="12" s="1"/>
  <c r="P159" i="12"/>
  <c r="J159" i="12" s="1"/>
  <c r="P160" i="12"/>
  <c r="K160" i="12" s="1"/>
  <c r="P161" i="12"/>
  <c r="J161" i="12" s="1"/>
  <c r="P162" i="12"/>
  <c r="O162" i="12" s="1"/>
  <c r="P163" i="12"/>
  <c r="J163" i="12" s="1"/>
  <c r="P164" i="12"/>
  <c r="J164" i="12" s="1"/>
  <c r="P165" i="12"/>
  <c r="J165" i="12" s="1"/>
  <c r="P166" i="12"/>
  <c r="K166" i="12" s="1"/>
  <c r="P167" i="12"/>
  <c r="J167" i="12" s="1"/>
  <c r="P168" i="12"/>
  <c r="O168" i="12" s="1"/>
  <c r="P169" i="12"/>
  <c r="J169" i="12" s="1"/>
  <c r="P170" i="12"/>
  <c r="O170" i="12" s="1"/>
  <c r="P171" i="12"/>
  <c r="J171" i="12" s="1"/>
  <c r="P172" i="12"/>
  <c r="O172" i="12" s="1"/>
  <c r="P173" i="12"/>
  <c r="J173" i="12" s="1"/>
  <c r="P174" i="12"/>
  <c r="J174" i="12" s="1"/>
  <c r="P175" i="12"/>
  <c r="J175" i="12" s="1"/>
  <c r="P176" i="12"/>
  <c r="K176" i="12" s="1"/>
  <c r="P177" i="12"/>
  <c r="J177" i="12" s="1"/>
  <c r="P178" i="12"/>
  <c r="O178" i="12" s="1"/>
  <c r="P179" i="12"/>
  <c r="J179" i="12" s="1"/>
  <c r="P180" i="12"/>
  <c r="J180" i="12" s="1"/>
  <c r="P181" i="12"/>
  <c r="J181" i="12" s="1"/>
  <c r="P182" i="12"/>
  <c r="K182" i="12" s="1"/>
  <c r="P183" i="12"/>
  <c r="J183" i="12" s="1"/>
  <c r="P184" i="12"/>
  <c r="O184" i="12" s="1"/>
  <c r="P185" i="12"/>
  <c r="J185" i="12" s="1"/>
  <c r="P186" i="12"/>
  <c r="O186" i="12" s="1"/>
  <c r="P187" i="12"/>
  <c r="J187" i="12" s="1"/>
  <c r="P188" i="12"/>
  <c r="O188" i="12" s="1"/>
  <c r="P189" i="12"/>
  <c r="J189" i="12" s="1"/>
  <c r="P190" i="12"/>
  <c r="J190" i="12" s="1"/>
  <c r="P191" i="12"/>
  <c r="J191" i="12" s="1"/>
  <c r="P192" i="12"/>
  <c r="K192" i="12" s="1"/>
  <c r="P193" i="12"/>
  <c r="J193" i="12" s="1"/>
  <c r="P194" i="12"/>
  <c r="O194" i="12" s="1"/>
  <c r="P195" i="12"/>
  <c r="J195" i="12" s="1"/>
  <c r="P196" i="12"/>
  <c r="J196" i="12" s="1"/>
  <c r="P197" i="12"/>
  <c r="J197" i="12" s="1"/>
  <c r="P198" i="12"/>
  <c r="K198" i="12" s="1"/>
  <c r="P199" i="12"/>
  <c r="J199" i="12" s="1"/>
  <c r="P200" i="12"/>
  <c r="O200" i="12" s="1"/>
  <c r="P201" i="12"/>
  <c r="J201" i="12" s="1"/>
  <c r="P202" i="12"/>
  <c r="O202" i="12" s="1"/>
  <c r="P203" i="12"/>
  <c r="J203" i="12" s="1"/>
  <c r="P204" i="12"/>
  <c r="K204" i="12" s="1"/>
  <c r="P205" i="12"/>
  <c r="J205" i="12" s="1"/>
  <c r="P206" i="12"/>
  <c r="J206" i="12" s="1"/>
  <c r="P207" i="12"/>
  <c r="J207" i="12" s="1"/>
  <c r="P208" i="12"/>
  <c r="J208" i="12" s="1"/>
  <c r="P209" i="12"/>
  <c r="J209" i="12" s="1"/>
  <c r="P210" i="12"/>
  <c r="O210" i="12" s="1"/>
  <c r="P211" i="12"/>
  <c r="J211" i="12" s="1"/>
  <c r="P212" i="12"/>
  <c r="K212" i="12" s="1"/>
  <c r="P213" i="12"/>
  <c r="J213" i="12" s="1"/>
  <c r="P214" i="12"/>
  <c r="O214" i="12" s="1"/>
  <c r="P215" i="12"/>
  <c r="J215" i="12" s="1"/>
  <c r="P216" i="12"/>
  <c r="J216" i="12" s="1"/>
  <c r="P217" i="12"/>
  <c r="J217" i="12" s="1"/>
  <c r="O126" i="12"/>
  <c r="O134" i="12"/>
  <c r="O136" i="12"/>
  <c r="O140" i="12"/>
  <c r="O142" i="12"/>
  <c r="O148" i="12"/>
  <c r="O150" i="12"/>
  <c r="O160" i="12"/>
  <c r="O164" i="12"/>
  <c r="O176" i="12"/>
  <c r="O180" i="12"/>
  <c r="O192" i="12"/>
  <c r="O196" i="12"/>
  <c r="O208" i="12"/>
  <c r="O212" i="12"/>
  <c r="K124" i="12"/>
  <c r="J130" i="12"/>
  <c r="J134" i="12"/>
  <c r="K136" i="12"/>
  <c r="J140" i="12"/>
  <c r="K146" i="12"/>
  <c r="K148" i="12"/>
  <c r="J150" i="12"/>
  <c r="K152" i="12"/>
  <c r="J156" i="12"/>
  <c r="K162" i="12"/>
  <c r="K164" i="12"/>
  <c r="J172" i="12"/>
  <c r="K172" i="12"/>
  <c r="K178" i="12"/>
  <c r="K180" i="12"/>
  <c r="J182" i="12"/>
  <c r="J188" i="12"/>
  <c r="K188" i="12"/>
  <c r="J194" i="12"/>
  <c r="K196" i="12"/>
  <c r="J198" i="12"/>
  <c r="J202" i="12"/>
  <c r="J204" i="12"/>
  <c r="K208" i="12"/>
  <c r="K210" i="12"/>
  <c r="K214" i="12"/>
  <c r="K216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K200" i="12" l="1"/>
  <c r="K184" i="12"/>
  <c r="K168" i="12"/>
  <c r="J160" i="12"/>
  <c r="J152" i="12"/>
  <c r="J144" i="12"/>
  <c r="J120" i="12"/>
  <c r="O204" i="12"/>
  <c r="O156" i="12"/>
  <c r="O144" i="12"/>
  <c r="J212" i="12"/>
  <c r="J200" i="12"/>
  <c r="J192" i="12"/>
  <c r="J184" i="12"/>
  <c r="J176" i="12"/>
  <c r="J168" i="12"/>
  <c r="O216" i="12"/>
  <c r="J178" i="12"/>
  <c r="J162" i="12"/>
  <c r="J214" i="12"/>
  <c r="K194" i="12"/>
  <c r="J166" i="12"/>
  <c r="J146" i="12"/>
  <c r="K169" i="12"/>
  <c r="K165" i="12"/>
  <c r="K185" i="12"/>
  <c r="K181" i="12"/>
  <c r="K121" i="12"/>
  <c r="K197" i="12"/>
  <c r="K137" i="12"/>
  <c r="K133" i="12"/>
  <c r="K153" i="12"/>
  <c r="K149" i="12"/>
  <c r="K205" i="12"/>
  <c r="K190" i="12"/>
  <c r="K174" i="12"/>
  <c r="K158" i="12"/>
  <c r="K142" i="12"/>
  <c r="K130" i="12"/>
  <c r="O158" i="12"/>
  <c r="J124" i="12"/>
  <c r="J128" i="12"/>
  <c r="O120" i="12"/>
  <c r="K132" i="12"/>
  <c r="K126" i="12"/>
  <c r="O128" i="12"/>
  <c r="O132" i="12"/>
  <c r="O206" i="12"/>
  <c r="O198" i="12"/>
  <c r="O190" i="12"/>
  <c r="O182" i="12"/>
  <c r="O174" i="12"/>
  <c r="O166" i="12"/>
  <c r="K213" i="12"/>
  <c r="J210" i="12"/>
  <c r="K206" i="12"/>
  <c r="K193" i="12"/>
  <c r="K186" i="12"/>
  <c r="K177" i="12"/>
  <c r="K170" i="12"/>
  <c r="K161" i="12"/>
  <c r="K154" i="12"/>
  <c r="K145" i="12"/>
  <c r="K138" i="12"/>
  <c r="K129" i="12"/>
  <c r="K122" i="12"/>
  <c r="K209" i="12"/>
  <c r="K202" i="12"/>
  <c r="K189" i="12"/>
  <c r="J186" i="12"/>
  <c r="K173" i="12"/>
  <c r="J170" i="12"/>
  <c r="K157" i="12"/>
  <c r="J154" i="12"/>
  <c r="K141" i="12"/>
  <c r="J138" i="12"/>
  <c r="K125" i="12"/>
  <c r="J122" i="12"/>
  <c r="J118" i="12"/>
  <c r="K217" i="12"/>
  <c r="K201" i="12"/>
  <c r="O217" i="12"/>
  <c r="O213" i="12"/>
  <c r="O209" i="12"/>
  <c r="O205" i="12"/>
  <c r="O201" i="12"/>
  <c r="O197" i="12"/>
  <c r="O193" i="12"/>
  <c r="O189" i="12"/>
  <c r="O185" i="12"/>
  <c r="O181" i="12"/>
  <c r="O177" i="12"/>
  <c r="O173" i="12"/>
  <c r="O169" i="12"/>
  <c r="O165" i="12"/>
  <c r="O161" i="12"/>
  <c r="O157" i="12"/>
  <c r="O153" i="12"/>
  <c r="O149" i="12"/>
  <c r="O145" i="12"/>
  <c r="O141" i="12"/>
  <c r="O137" i="12"/>
  <c r="O133" i="12"/>
  <c r="O129" i="12"/>
  <c r="O125" i="12"/>
  <c r="O121" i="12"/>
  <c r="O215" i="12"/>
  <c r="O211" i="12"/>
  <c r="O207" i="12"/>
  <c r="O203" i="12"/>
  <c r="O199" i="12"/>
  <c r="O195" i="12"/>
  <c r="O191" i="12"/>
  <c r="O187" i="12"/>
  <c r="O183" i="12"/>
  <c r="O179" i="12"/>
  <c r="O175" i="12"/>
  <c r="O171" i="12"/>
  <c r="O167" i="12"/>
  <c r="O163" i="12"/>
  <c r="O159" i="12"/>
  <c r="O155" i="12"/>
  <c r="O151" i="12"/>
  <c r="O147" i="12"/>
  <c r="O143" i="12"/>
  <c r="O139" i="12"/>
  <c r="O135" i="12"/>
  <c r="O131" i="12"/>
  <c r="O127" i="12"/>
  <c r="O123" i="12"/>
  <c r="O119" i="12"/>
  <c r="O118" i="12"/>
  <c r="K215" i="12"/>
  <c r="K211" i="12"/>
  <c r="K207" i="12"/>
  <c r="K203" i="12"/>
  <c r="K199" i="12"/>
  <c r="K195" i="12"/>
  <c r="K191" i="12"/>
  <c r="K187" i="12"/>
  <c r="K183" i="12"/>
  <c r="K179" i="12"/>
  <c r="K175" i="12"/>
  <c r="K171" i="12"/>
  <c r="K167" i="12"/>
  <c r="K163" i="12"/>
  <c r="K159" i="12"/>
  <c r="K155" i="12"/>
  <c r="K151" i="12"/>
  <c r="K147" i="12"/>
  <c r="K143" i="12"/>
  <c r="K139" i="12"/>
  <c r="K135" i="12"/>
  <c r="K131" i="12"/>
  <c r="K127" i="12"/>
  <c r="K123" i="12"/>
  <c r="K119" i="12"/>
  <c r="X14" i="12"/>
  <c r="W14" i="12"/>
  <c r="V14" i="12"/>
  <c r="U14" i="12"/>
  <c r="T14" i="12"/>
  <c r="S14" i="12"/>
  <c r="R14" i="12"/>
  <c r="Q14" i="12"/>
  <c r="N14" i="12"/>
  <c r="M14" i="12"/>
  <c r="L14" i="12"/>
  <c r="X11" i="12"/>
  <c r="W11" i="12"/>
  <c r="V11" i="12"/>
  <c r="U11" i="12"/>
  <c r="T11" i="12"/>
  <c r="S11" i="12"/>
  <c r="R11" i="12"/>
  <c r="Q11" i="12"/>
  <c r="N11" i="12"/>
  <c r="M11" i="12"/>
  <c r="L11" i="12"/>
  <c r="X10" i="12"/>
  <c r="W10" i="12"/>
  <c r="V10" i="12"/>
  <c r="U10" i="12"/>
  <c r="T10" i="12"/>
  <c r="S10" i="12"/>
  <c r="R10" i="12"/>
  <c r="Q10" i="12"/>
  <c r="N10" i="12"/>
  <c r="M10" i="12"/>
  <c r="L10" i="12"/>
  <c r="X9" i="12"/>
  <c r="W9" i="12"/>
  <c r="V9" i="12"/>
  <c r="U9" i="12"/>
  <c r="T9" i="12"/>
  <c r="S9" i="12"/>
  <c r="R9" i="12"/>
  <c r="Q9" i="12"/>
  <c r="N9" i="12"/>
  <c r="M9" i="12"/>
  <c r="L9" i="12"/>
  <c r="X8" i="12"/>
  <c r="W8" i="12"/>
  <c r="V8" i="12"/>
  <c r="U8" i="12"/>
  <c r="T8" i="12"/>
  <c r="S8" i="12"/>
  <c r="R8" i="12"/>
  <c r="Q8" i="12"/>
  <c r="N8" i="12"/>
  <c r="M8" i="12"/>
  <c r="L8" i="12"/>
  <c r="X7" i="12"/>
  <c r="W7" i="12"/>
  <c r="V7" i="12"/>
  <c r="U7" i="12"/>
  <c r="T7" i="12"/>
  <c r="S7" i="12"/>
  <c r="R7" i="12"/>
  <c r="Q7" i="12"/>
  <c r="N7" i="12"/>
  <c r="M7" i="12"/>
  <c r="L7" i="12"/>
  <c r="X6" i="12"/>
  <c r="W6" i="12"/>
  <c r="V6" i="12"/>
  <c r="U6" i="12"/>
  <c r="T6" i="12"/>
  <c r="S6" i="12"/>
  <c r="R6" i="12"/>
  <c r="Q6" i="12"/>
  <c r="N6" i="12"/>
  <c r="M6" i="12"/>
  <c r="L6" i="12"/>
  <c r="G41" i="23" l="1"/>
  <c r="H41" i="23"/>
  <c r="I41" i="23"/>
  <c r="J41" i="23"/>
  <c r="G42" i="23"/>
  <c r="H42" i="23"/>
  <c r="I42" i="23"/>
  <c r="J42" i="23"/>
  <c r="G43" i="23"/>
  <c r="H43" i="23"/>
  <c r="I43" i="23"/>
  <c r="J43" i="23"/>
  <c r="G44" i="23"/>
  <c r="H44" i="23"/>
  <c r="I44" i="23"/>
  <c r="J44" i="23"/>
  <c r="G45" i="23"/>
  <c r="H45" i="23"/>
  <c r="I45" i="23"/>
  <c r="J45" i="23"/>
  <c r="G46" i="23"/>
  <c r="H46" i="23"/>
  <c r="I46" i="23"/>
  <c r="J46" i="23"/>
  <c r="G47" i="23"/>
  <c r="H47" i="23"/>
  <c r="I47" i="23"/>
  <c r="J47" i="23"/>
  <c r="H40" i="23"/>
  <c r="I40" i="23"/>
  <c r="J40" i="23"/>
  <c r="G40" i="23"/>
  <c r="I18" i="12" l="1"/>
  <c r="C5" i="6" l="1"/>
  <c r="C6" i="6"/>
  <c r="B2" i="11"/>
  <c r="B2" i="13"/>
  <c r="C2" i="23"/>
  <c r="C2" i="7"/>
  <c r="C2" i="25"/>
  <c r="C2" i="3"/>
  <c r="D2" i="14"/>
  <c r="D2" i="12"/>
  <c r="L4" i="11" l="1"/>
  <c r="G4" i="11"/>
  <c r="L4" i="13"/>
  <c r="G4" i="13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O33" i="6" s="1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L33" i="6" l="1"/>
  <c r="L11" i="6"/>
  <c r="L12" i="6"/>
  <c r="M33" i="6"/>
  <c r="O29" i="6"/>
  <c r="O25" i="6"/>
  <c r="O16" i="6"/>
  <c r="O12" i="6"/>
  <c r="O22" i="6"/>
  <c r="O17" i="6"/>
  <c r="O13" i="6"/>
  <c r="O28" i="6"/>
  <c r="O24" i="6"/>
  <c r="O15" i="6"/>
  <c r="O11" i="6"/>
  <c r="O27" i="6"/>
  <c r="O23" i="6"/>
  <c r="O18" i="6"/>
  <c r="O14" i="6"/>
  <c r="O26" i="6"/>
  <c r="N26" i="6"/>
  <c r="N22" i="6"/>
  <c r="N12" i="6"/>
  <c r="N29" i="6"/>
  <c r="N27" i="6"/>
  <c r="N25" i="6"/>
  <c r="N23" i="6"/>
  <c r="N17" i="6"/>
  <c r="N15" i="6"/>
  <c r="N13" i="6"/>
  <c r="N11" i="6"/>
  <c r="N28" i="6"/>
  <c r="N24" i="6"/>
  <c r="N18" i="6"/>
  <c r="N16" i="6"/>
  <c r="N14" i="6"/>
  <c r="L29" i="6"/>
  <c r="L25" i="6"/>
  <c r="L18" i="6"/>
  <c r="L27" i="6"/>
  <c r="L13" i="6"/>
  <c r="L28" i="6"/>
  <c r="L24" i="6"/>
  <c r="L16" i="6"/>
  <c r="L15" i="6"/>
  <c r="L14" i="6"/>
  <c r="L26" i="6"/>
  <c r="L22" i="6"/>
  <c r="L17" i="6"/>
  <c r="L23" i="6"/>
  <c r="M29" i="6"/>
  <c r="M28" i="6"/>
  <c r="M27" i="6"/>
  <c r="M26" i="6"/>
  <c r="M25" i="6"/>
  <c r="M24" i="6"/>
  <c r="M23" i="6"/>
  <c r="M22" i="6"/>
  <c r="M21" i="6"/>
  <c r="M20" i="6"/>
  <c r="M18" i="6"/>
  <c r="M17" i="6"/>
  <c r="M16" i="6"/>
  <c r="M15" i="6"/>
  <c r="M14" i="6"/>
  <c r="M13" i="6"/>
  <c r="M12" i="6"/>
  <c r="M11" i="6"/>
  <c r="C7" i="6"/>
  <c r="N40" i="26"/>
  <c r="M40" i="26"/>
  <c r="L40" i="26"/>
  <c r="K40" i="26"/>
  <c r="J40" i="26"/>
  <c r="I40" i="26"/>
  <c r="H40" i="26"/>
  <c r="G40" i="26"/>
  <c r="N39" i="26"/>
  <c r="M39" i="26"/>
  <c r="L39" i="26"/>
  <c r="K39" i="26"/>
  <c r="J39" i="26"/>
  <c r="I39" i="26"/>
  <c r="H39" i="26"/>
  <c r="G39" i="26"/>
  <c r="N38" i="26"/>
  <c r="M38" i="26"/>
  <c r="L38" i="26"/>
  <c r="K38" i="26"/>
  <c r="J38" i="26"/>
  <c r="I38" i="26"/>
  <c r="H38" i="26"/>
  <c r="G38" i="26"/>
  <c r="N37" i="26"/>
  <c r="M37" i="26"/>
  <c r="L37" i="26"/>
  <c r="K37" i="26"/>
  <c r="J37" i="26"/>
  <c r="I37" i="26"/>
  <c r="H37" i="26"/>
  <c r="G37" i="26"/>
  <c r="N36" i="26"/>
  <c r="M36" i="26"/>
  <c r="L36" i="26"/>
  <c r="K36" i="26"/>
  <c r="J36" i="26"/>
  <c r="I36" i="26"/>
  <c r="H36" i="26"/>
  <c r="G36" i="26"/>
  <c r="N35" i="26"/>
  <c r="M35" i="26"/>
  <c r="L35" i="26"/>
  <c r="K35" i="26"/>
  <c r="J35" i="26"/>
  <c r="I35" i="26"/>
  <c r="H35" i="26"/>
  <c r="G35" i="26"/>
  <c r="N34" i="26"/>
  <c r="M34" i="26"/>
  <c r="L34" i="26"/>
  <c r="K34" i="26"/>
  <c r="J34" i="26"/>
  <c r="I34" i="26"/>
  <c r="H34" i="26"/>
  <c r="G34" i="26"/>
  <c r="N33" i="26"/>
  <c r="M33" i="26"/>
  <c r="L33" i="26"/>
  <c r="K33" i="26"/>
  <c r="J33" i="26"/>
  <c r="I33" i="26"/>
  <c r="H33" i="26"/>
  <c r="G33" i="26"/>
  <c r="N32" i="26"/>
  <c r="M32" i="26"/>
  <c r="L32" i="26"/>
  <c r="K32" i="26"/>
  <c r="J32" i="26"/>
  <c r="I32" i="26"/>
  <c r="H32" i="26"/>
  <c r="G32" i="26"/>
  <c r="N31" i="26"/>
  <c r="M31" i="26"/>
  <c r="L31" i="26"/>
  <c r="K31" i="26"/>
  <c r="J31" i="26"/>
  <c r="I31" i="26"/>
  <c r="H31" i="26"/>
  <c r="G31" i="26"/>
  <c r="N30" i="26"/>
  <c r="M30" i="26"/>
  <c r="L30" i="26"/>
  <c r="K30" i="26"/>
  <c r="J30" i="26"/>
  <c r="I30" i="26"/>
  <c r="H30" i="26"/>
  <c r="G30" i="26"/>
  <c r="N29" i="26"/>
  <c r="M29" i="26"/>
  <c r="L29" i="26"/>
  <c r="K29" i="26"/>
  <c r="J29" i="26"/>
  <c r="I29" i="26"/>
  <c r="H29" i="26"/>
  <c r="G29" i="26"/>
  <c r="N28" i="26"/>
  <c r="M28" i="26"/>
  <c r="L28" i="26"/>
  <c r="K28" i="26"/>
  <c r="J28" i="26"/>
  <c r="I28" i="26"/>
  <c r="H28" i="26"/>
  <c r="G28" i="26"/>
  <c r="N27" i="26"/>
  <c r="M27" i="26"/>
  <c r="L27" i="26"/>
  <c r="K27" i="26"/>
  <c r="J27" i="26"/>
  <c r="I27" i="26"/>
  <c r="H27" i="26"/>
  <c r="G27" i="26"/>
  <c r="N26" i="26"/>
  <c r="M26" i="26"/>
  <c r="L26" i="26"/>
  <c r="K26" i="26"/>
  <c r="J26" i="26"/>
  <c r="I26" i="26"/>
  <c r="H26" i="26"/>
  <c r="G26" i="26"/>
  <c r="N25" i="26"/>
  <c r="M25" i="26"/>
  <c r="L25" i="26"/>
  <c r="K25" i="26"/>
  <c r="J25" i="26"/>
  <c r="I25" i="26"/>
  <c r="H25" i="26"/>
  <c r="G25" i="26"/>
  <c r="N24" i="26"/>
  <c r="M24" i="26"/>
  <c r="L24" i="26"/>
  <c r="K24" i="26"/>
  <c r="J24" i="26"/>
  <c r="I24" i="26"/>
  <c r="H24" i="26"/>
  <c r="G24" i="26"/>
  <c r="N23" i="26"/>
  <c r="M23" i="26"/>
  <c r="L23" i="26"/>
  <c r="K23" i="26"/>
  <c r="I23" i="26"/>
  <c r="H23" i="26"/>
  <c r="G23" i="26"/>
  <c r="G45" i="26"/>
  <c r="H45" i="26"/>
  <c r="I45" i="26"/>
  <c r="J45" i="26"/>
  <c r="K45" i="26"/>
  <c r="L45" i="26"/>
  <c r="M45" i="26"/>
  <c r="N45" i="26"/>
  <c r="G46" i="26"/>
  <c r="H46" i="26"/>
  <c r="I46" i="26"/>
  <c r="J46" i="26"/>
  <c r="K46" i="26"/>
  <c r="L46" i="26"/>
  <c r="M46" i="26"/>
  <c r="N46" i="26"/>
  <c r="G47" i="26"/>
  <c r="H47" i="26"/>
  <c r="I47" i="26"/>
  <c r="J47" i="26"/>
  <c r="K47" i="26"/>
  <c r="L47" i="26"/>
  <c r="M47" i="26"/>
  <c r="N47" i="26"/>
  <c r="G48" i="26"/>
  <c r="H48" i="26"/>
  <c r="I48" i="26"/>
  <c r="J48" i="26"/>
  <c r="K48" i="26"/>
  <c r="L48" i="26"/>
  <c r="M48" i="26"/>
  <c r="N48" i="26"/>
  <c r="G50" i="26"/>
  <c r="H50" i="26"/>
  <c r="I50" i="26"/>
  <c r="J50" i="26"/>
  <c r="K50" i="26"/>
  <c r="L50" i="26"/>
  <c r="M50" i="26"/>
  <c r="N50" i="26"/>
  <c r="G52" i="26"/>
  <c r="H52" i="26"/>
  <c r="I52" i="26"/>
  <c r="J52" i="26"/>
  <c r="K52" i="26"/>
  <c r="L52" i="26"/>
  <c r="M52" i="26"/>
  <c r="N52" i="26"/>
  <c r="G54" i="26"/>
  <c r="H54" i="26"/>
  <c r="I54" i="26"/>
  <c r="J54" i="26"/>
  <c r="K54" i="26"/>
  <c r="L54" i="26"/>
  <c r="M54" i="26"/>
  <c r="N54" i="26"/>
  <c r="G55" i="26"/>
  <c r="H55" i="26"/>
  <c r="I55" i="26"/>
  <c r="J55" i="26"/>
  <c r="K55" i="26"/>
  <c r="L55" i="26"/>
  <c r="M55" i="26"/>
  <c r="N55" i="26"/>
  <c r="G56" i="26"/>
  <c r="H56" i="26"/>
  <c r="I56" i="26"/>
  <c r="J56" i="26"/>
  <c r="K56" i="26"/>
  <c r="L56" i="26"/>
  <c r="M56" i="26"/>
  <c r="N56" i="26"/>
  <c r="G58" i="26"/>
  <c r="H58" i="26"/>
  <c r="I58" i="26"/>
  <c r="J58" i="26"/>
  <c r="K58" i="26"/>
  <c r="L58" i="26"/>
  <c r="M58" i="26"/>
  <c r="N58" i="26"/>
  <c r="G59" i="26"/>
  <c r="H59" i="26"/>
  <c r="I59" i="26"/>
  <c r="J59" i="26"/>
  <c r="K59" i="26"/>
  <c r="L59" i="26"/>
  <c r="M59" i="26"/>
  <c r="N59" i="26"/>
  <c r="G60" i="26"/>
  <c r="H60" i="26"/>
  <c r="I60" i="26"/>
  <c r="J60" i="26"/>
  <c r="K60" i="26"/>
  <c r="L60" i="26"/>
  <c r="M60" i="26"/>
  <c r="N60" i="26"/>
  <c r="N20" i="26" l="1"/>
  <c r="N19" i="26"/>
  <c r="N16" i="26"/>
  <c r="N14" i="26"/>
  <c r="N8" i="26"/>
  <c r="N6" i="26"/>
  <c r="N18" i="26"/>
  <c r="N15" i="26"/>
  <c r="N12" i="26"/>
  <c r="N10" i="26"/>
  <c r="N7" i="26"/>
  <c r="N5" i="26"/>
  <c r="K33" i="6"/>
  <c r="K24" i="6"/>
  <c r="K22" i="6"/>
  <c r="K23" i="6"/>
  <c r="K16" i="6"/>
  <c r="K12" i="6"/>
  <c r="K17" i="6"/>
  <c r="K15" i="6"/>
  <c r="K11" i="6"/>
  <c r="K27" i="6"/>
  <c r="K29" i="6"/>
  <c r="K26" i="6"/>
  <c r="K20" i="6"/>
  <c r="K18" i="6"/>
  <c r="K14" i="6"/>
  <c r="K21" i="6"/>
  <c r="K28" i="6"/>
  <c r="K13" i="6"/>
  <c r="K25" i="6"/>
  <c r="H20" i="26"/>
  <c r="L19" i="26"/>
  <c r="L18" i="26"/>
  <c r="L16" i="26"/>
  <c r="H15" i="26"/>
  <c r="L14" i="26"/>
  <c r="L12" i="26"/>
  <c r="L10" i="26"/>
  <c r="L8" i="26"/>
  <c r="L5" i="26"/>
  <c r="L20" i="26"/>
  <c r="H19" i="26"/>
  <c r="H18" i="26"/>
  <c r="H16" i="26"/>
  <c r="L15" i="26"/>
  <c r="H14" i="26"/>
  <c r="H12" i="26"/>
  <c r="H10" i="26"/>
  <c r="H8" i="26"/>
  <c r="L7" i="26"/>
  <c r="H7" i="26"/>
  <c r="L6" i="26"/>
  <c r="H6" i="26"/>
  <c r="H5" i="26"/>
  <c r="J20" i="26"/>
  <c r="J19" i="26"/>
  <c r="J18" i="26"/>
  <c r="J16" i="26"/>
  <c r="J15" i="26"/>
  <c r="J14" i="26"/>
  <c r="J12" i="26"/>
  <c r="J10" i="26"/>
  <c r="J8" i="26"/>
  <c r="J7" i="26"/>
  <c r="J6" i="26"/>
  <c r="J5" i="26"/>
  <c r="F38" i="26"/>
  <c r="F39" i="26"/>
  <c r="F37" i="26"/>
  <c r="F40" i="26"/>
  <c r="M20" i="26"/>
  <c r="I20" i="26"/>
  <c r="M19" i="26"/>
  <c r="I19" i="26"/>
  <c r="M18" i="26"/>
  <c r="I18" i="26"/>
  <c r="M16" i="26"/>
  <c r="I16" i="26"/>
  <c r="M15" i="26"/>
  <c r="I15" i="26"/>
  <c r="M14" i="26"/>
  <c r="I14" i="26"/>
  <c r="M12" i="26"/>
  <c r="I12" i="26"/>
  <c r="M10" i="26"/>
  <c r="I10" i="26"/>
  <c r="M8" i="26"/>
  <c r="I8" i="26"/>
  <c r="M7" i="26"/>
  <c r="I7" i="26"/>
  <c r="M6" i="26"/>
  <c r="I6" i="26"/>
  <c r="M5" i="26"/>
  <c r="I5" i="26"/>
  <c r="K20" i="26"/>
  <c r="K19" i="26"/>
  <c r="K18" i="26"/>
  <c r="K16" i="26"/>
  <c r="G16" i="26"/>
  <c r="K15" i="26"/>
  <c r="G15" i="26"/>
  <c r="K14" i="26"/>
  <c r="G14" i="26"/>
  <c r="K12" i="26"/>
  <c r="G12" i="26"/>
  <c r="K10" i="26"/>
  <c r="G10" i="26"/>
  <c r="K8" i="26"/>
  <c r="G8" i="26"/>
  <c r="K7" i="26"/>
  <c r="G7" i="26"/>
  <c r="K6" i="26"/>
  <c r="G6" i="26"/>
  <c r="K5" i="26"/>
  <c r="G5" i="26"/>
  <c r="G20" i="26"/>
  <c r="F60" i="26"/>
  <c r="G19" i="26"/>
  <c r="F59" i="26"/>
  <c r="G18" i="26"/>
  <c r="F58" i="26"/>
  <c r="B10" i="2"/>
  <c r="D10" i="2"/>
  <c r="K19" i="6" l="1"/>
  <c r="F20" i="26"/>
  <c r="F18" i="26"/>
  <c r="F19" i="26"/>
  <c r="H38" i="23"/>
  <c r="I38" i="23"/>
  <c r="J38" i="23"/>
  <c r="K38" i="23"/>
  <c r="L38" i="23"/>
  <c r="M38" i="23"/>
  <c r="N38" i="23"/>
  <c r="G38" i="23"/>
  <c r="H36" i="23"/>
  <c r="I36" i="23"/>
  <c r="J36" i="23"/>
  <c r="K36" i="23"/>
  <c r="L36" i="23"/>
  <c r="M36" i="23"/>
  <c r="N36" i="23"/>
  <c r="G36" i="23"/>
  <c r="H31" i="23"/>
  <c r="H44" i="26" s="1"/>
  <c r="H4" i="26" s="1"/>
  <c r="I31" i="23"/>
  <c r="I44" i="26" s="1"/>
  <c r="I4" i="26" s="1"/>
  <c r="J31" i="23"/>
  <c r="J44" i="26" s="1"/>
  <c r="J4" i="26" s="1"/>
  <c r="K31" i="23"/>
  <c r="K44" i="26" s="1"/>
  <c r="K4" i="26" s="1"/>
  <c r="L31" i="23"/>
  <c r="L44" i="26" s="1"/>
  <c r="L4" i="26" s="1"/>
  <c r="M31" i="23"/>
  <c r="M44" i="26" s="1"/>
  <c r="M4" i="26" s="1"/>
  <c r="N31" i="23"/>
  <c r="N44" i="26" s="1"/>
  <c r="N4" i="26" s="1"/>
  <c r="G31" i="23"/>
  <c r="G44" i="26" s="1"/>
  <c r="G4" i="26" s="1"/>
  <c r="H30" i="23"/>
  <c r="H43" i="26" s="1"/>
  <c r="H3" i="26" s="1"/>
  <c r="I30" i="23"/>
  <c r="I43" i="26" s="1"/>
  <c r="I3" i="26" s="1"/>
  <c r="J30" i="23"/>
  <c r="J43" i="26" s="1"/>
  <c r="K30" i="23"/>
  <c r="K43" i="26" s="1"/>
  <c r="K3" i="26" s="1"/>
  <c r="L30" i="23"/>
  <c r="L43" i="26" s="1"/>
  <c r="L3" i="26" s="1"/>
  <c r="M30" i="23"/>
  <c r="M43" i="26" s="1"/>
  <c r="M3" i="26" s="1"/>
  <c r="N30" i="23"/>
  <c r="N43" i="26" s="1"/>
  <c r="N3" i="26" s="1"/>
  <c r="G30" i="23"/>
  <c r="G43" i="26" s="1"/>
  <c r="C13" i="7"/>
  <c r="C12" i="7"/>
  <c r="C11" i="7"/>
  <c r="C10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64" i="7" s="1"/>
  <c r="F42" i="7"/>
  <c r="F41" i="7"/>
  <c r="F40" i="7"/>
  <c r="F61" i="7" s="1"/>
  <c r="F39" i="7"/>
  <c r="F38" i="7"/>
  <c r="F37" i="7"/>
  <c r="F36" i="7"/>
  <c r="F35" i="7"/>
  <c r="F68" i="7" s="1"/>
  <c r="F34" i="7"/>
  <c r="F67" i="7" s="1"/>
  <c r="F33" i="7"/>
  <c r="F66" i="7" s="1"/>
  <c r="F32" i="7"/>
  <c r="F65" i="7" s="1"/>
  <c r="F31" i="7"/>
  <c r="N27" i="7"/>
  <c r="M27" i="7"/>
  <c r="L27" i="7"/>
  <c r="K27" i="7"/>
  <c r="I27" i="7"/>
  <c r="H27" i="7"/>
  <c r="G27" i="7"/>
  <c r="N21" i="7"/>
  <c r="M21" i="7"/>
  <c r="L21" i="7"/>
  <c r="K21" i="7"/>
  <c r="J21" i="7"/>
  <c r="I21" i="7"/>
  <c r="H21" i="7"/>
  <c r="G21" i="7"/>
  <c r="N20" i="7"/>
  <c r="M20" i="7"/>
  <c r="L20" i="7"/>
  <c r="K20" i="7"/>
  <c r="J20" i="7"/>
  <c r="I20" i="7"/>
  <c r="H20" i="7"/>
  <c r="G20" i="7"/>
  <c r="A12" i="7"/>
  <c r="A11" i="7"/>
  <c r="A10" i="7"/>
  <c r="N7" i="7"/>
  <c r="M7" i="7"/>
  <c r="L7" i="7"/>
  <c r="K7" i="7"/>
  <c r="J7" i="7"/>
  <c r="I7" i="7"/>
  <c r="H7" i="7"/>
  <c r="G7" i="7"/>
  <c r="N6" i="7"/>
  <c r="M6" i="7"/>
  <c r="L6" i="7"/>
  <c r="K6" i="7"/>
  <c r="J6" i="7"/>
  <c r="I6" i="7"/>
  <c r="H6" i="7"/>
  <c r="G6" i="7"/>
  <c r="N5" i="7"/>
  <c r="N19" i="7" s="1"/>
  <c r="M5" i="7"/>
  <c r="L5" i="7"/>
  <c r="K5" i="7"/>
  <c r="I5" i="7"/>
  <c r="H5" i="7"/>
  <c r="G5" i="7"/>
  <c r="N4" i="7"/>
  <c r="M4" i="7"/>
  <c r="L4" i="7"/>
  <c r="K4" i="7"/>
  <c r="J4" i="7"/>
  <c r="I4" i="7"/>
  <c r="H4" i="7"/>
  <c r="G4" i="7"/>
  <c r="C3" i="7"/>
  <c r="L15" i="12" l="1"/>
  <c r="L16" i="12"/>
  <c r="K19" i="7"/>
  <c r="L19" i="7"/>
  <c r="F62" i="7"/>
  <c r="D12" i="7" s="1"/>
  <c r="F63" i="7"/>
  <c r="D11" i="7" s="1"/>
  <c r="D14" i="7" s="1"/>
  <c r="L18" i="7"/>
  <c r="H19" i="7"/>
  <c r="M18" i="7"/>
  <c r="G19" i="7"/>
  <c r="I18" i="7"/>
  <c r="G49" i="26"/>
  <c r="G9" i="26" s="1"/>
  <c r="G53" i="26"/>
  <c r="G13" i="26" s="1"/>
  <c r="K49" i="26"/>
  <c r="K9" i="26" s="1"/>
  <c r="K53" i="26"/>
  <c r="K13" i="26" s="1"/>
  <c r="G51" i="26"/>
  <c r="G11" i="26" s="1"/>
  <c r="G57" i="26"/>
  <c r="K51" i="26"/>
  <c r="K11" i="26" s="1"/>
  <c r="K57" i="26"/>
  <c r="K17" i="26" s="1"/>
  <c r="N49" i="26"/>
  <c r="N9" i="26" s="1"/>
  <c r="N53" i="26"/>
  <c r="N13" i="26" s="1"/>
  <c r="J49" i="26"/>
  <c r="J9" i="26" s="1"/>
  <c r="J53" i="26"/>
  <c r="J13" i="26" s="1"/>
  <c r="N51" i="26"/>
  <c r="N11" i="26" s="1"/>
  <c r="N57" i="26"/>
  <c r="N17" i="26" s="1"/>
  <c r="J51" i="26"/>
  <c r="J11" i="26" s="1"/>
  <c r="J57" i="26"/>
  <c r="J17" i="26" s="1"/>
  <c r="M49" i="26"/>
  <c r="M9" i="26" s="1"/>
  <c r="M53" i="26"/>
  <c r="M13" i="26" s="1"/>
  <c r="I49" i="26"/>
  <c r="I9" i="26" s="1"/>
  <c r="I53" i="26"/>
  <c r="I13" i="26" s="1"/>
  <c r="M51" i="26"/>
  <c r="M11" i="26" s="1"/>
  <c r="M57" i="26"/>
  <c r="M17" i="26" s="1"/>
  <c r="I51" i="26"/>
  <c r="I11" i="26" s="1"/>
  <c r="I57" i="26"/>
  <c r="I17" i="26" s="1"/>
  <c r="L49" i="26"/>
  <c r="L9" i="26" s="1"/>
  <c r="L53" i="26"/>
  <c r="L13" i="26" s="1"/>
  <c r="H49" i="26"/>
  <c r="H9" i="26" s="1"/>
  <c r="H53" i="26"/>
  <c r="H13" i="26" s="1"/>
  <c r="L51" i="26"/>
  <c r="L11" i="26" s="1"/>
  <c r="L57" i="26"/>
  <c r="L17" i="26" s="1"/>
  <c r="H51" i="26"/>
  <c r="H11" i="26" s="1"/>
  <c r="H57" i="26"/>
  <c r="H17" i="26" s="1"/>
  <c r="F69" i="7"/>
  <c r="F70" i="7"/>
  <c r="N18" i="7"/>
  <c r="N22" i="7" s="1"/>
  <c r="M19" i="7"/>
  <c r="K18" i="7"/>
  <c r="I19" i="7"/>
  <c r="G18" i="7"/>
  <c r="G22" i="7" s="1"/>
  <c r="F6" i="7"/>
  <c r="J18" i="7"/>
  <c r="F21" i="7"/>
  <c r="F20" i="7"/>
  <c r="F4" i="7"/>
  <c r="H18" i="7"/>
  <c r="F7" i="7"/>
  <c r="C13" i="23"/>
  <c r="C12" i="23"/>
  <c r="C11" i="23"/>
  <c r="C10" i="23"/>
  <c r="F65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64" i="23" s="1"/>
  <c r="F42" i="23"/>
  <c r="F63" i="23" s="1"/>
  <c r="F41" i="23"/>
  <c r="F62" i="23" s="1"/>
  <c r="F40" i="23"/>
  <c r="F39" i="23"/>
  <c r="F38" i="23"/>
  <c r="F37" i="23"/>
  <c r="F36" i="23"/>
  <c r="F35" i="23"/>
  <c r="F68" i="23" s="1"/>
  <c r="F34" i="23"/>
  <c r="F67" i="23" s="1"/>
  <c r="F33" i="23"/>
  <c r="F66" i="23" s="1"/>
  <c r="F32" i="23"/>
  <c r="F31" i="23"/>
  <c r="F30" i="23"/>
  <c r="N27" i="23"/>
  <c r="M27" i="23"/>
  <c r="L27" i="23"/>
  <c r="K27" i="23"/>
  <c r="J27" i="23"/>
  <c r="I27" i="23"/>
  <c r="H27" i="23"/>
  <c r="G27" i="23"/>
  <c r="N21" i="23"/>
  <c r="J28" i="28" s="1"/>
  <c r="M21" i="23"/>
  <c r="I28" i="28" s="1"/>
  <c r="L21" i="23"/>
  <c r="H28" i="28" s="1"/>
  <c r="K21" i="23"/>
  <c r="G28" i="28" s="1"/>
  <c r="J21" i="23"/>
  <c r="F28" i="28" s="1"/>
  <c r="I21" i="23"/>
  <c r="E28" i="28" s="1"/>
  <c r="H21" i="23"/>
  <c r="D28" i="28" s="1"/>
  <c r="G21" i="23"/>
  <c r="C28" i="28" s="1"/>
  <c r="N20" i="23"/>
  <c r="J27" i="28" s="1"/>
  <c r="M20" i="23"/>
  <c r="I27" i="28" s="1"/>
  <c r="L20" i="23"/>
  <c r="H27" i="28" s="1"/>
  <c r="K20" i="23"/>
  <c r="G27" i="28" s="1"/>
  <c r="J20" i="23"/>
  <c r="F27" i="28" s="1"/>
  <c r="I20" i="23"/>
  <c r="E27" i="28" s="1"/>
  <c r="H20" i="23"/>
  <c r="D27" i="28" s="1"/>
  <c r="G20" i="23"/>
  <c r="C27" i="28" s="1"/>
  <c r="A12" i="23"/>
  <c r="A11" i="23"/>
  <c r="A10" i="23"/>
  <c r="N7" i="23"/>
  <c r="M7" i="23"/>
  <c r="L7" i="23"/>
  <c r="K7" i="23"/>
  <c r="J7" i="23"/>
  <c r="I7" i="23"/>
  <c r="H7" i="23"/>
  <c r="G7" i="23"/>
  <c r="N6" i="23"/>
  <c r="M6" i="23"/>
  <c r="L6" i="23"/>
  <c r="K6" i="23"/>
  <c r="J6" i="23"/>
  <c r="I6" i="23"/>
  <c r="H6" i="23"/>
  <c r="G6" i="23"/>
  <c r="N5" i="23"/>
  <c r="N19" i="23" s="1"/>
  <c r="J30" i="28" s="1"/>
  <c r="M5" i="23"/>
  <c r="L5" i="23"/>
  <c r="L19" i="23" s="1"/>
  <c r="H30" i="28" s="1"/>
  <c r="K5" i="23"/>
  <c r="J5" i="23"/>
  <c r="I5" i="23"/>
  <c r="I19" i="23" s="1"/>
  <c r="E30" i="28" s="1"/>
  <c r="H5" i="23"/>
  <c r="G5" i="23"/>
  <c r="N4" i="23"/>
  <c r="N18" i="23" s="1"/>
  <c r="J29" i="28" s="1"/>
  <c r="M4" i="23"/>
  <c r="L4" i="23"/>
  <c r="L18" i="23" s="1"/>
  <c r="H29" i="28" s="1"/>
  <c r="K4" i="23"/>
  <c r="J4" i="23"/>
  <c r="I4" i="23"/>
  <c r="I18" i="23" s="1"/>
  <c r="E29" i="28" s="1"/>
  <c r="H4" i="23"/>
  <c r="G4" i="23"/>
  <c r="G18" i="23" s="1"/>
  <c r="C29" i="28" s="1"/>
  <c r="C3" i="23"/>
  <c r="D44" i="28"/>
  <c r="E44" i="28"/>
  <c r="F44" i="28"/>
  <c r="G44" i="28"/>
  <c r="H44" i="28"/>
  <c r="I44" i="28"/>
  <c r="J44" i="28"/>
  <c r="C44" i="28"/>
  <c r="D43" i="28"/>
  <c r="E43" i="28"/>
  <c r="F43" i="28"/>
  <c r="G43" i="28"/>
  <c r="H43" i="28"/>
  <c r="I43" i="28"/>
  <c r="J43" i="28"/>
  <c r="C43" i="28"/>
  <c r="D12" i="12"/>
  <c r="D11" i="12"/>
  <c r="C13" i="2"/>
  <c r="G19" i="23" l="1"/>
  <c r="C30" i="28" s="1"/>
  <c r="H19" i="23"/>
  <c r="D30" i="28" s="1"/>
  <c r="L22" i="7"/>
  <c r="K22" i="7"/>
  <c r="K19" i="23"/>
  <c r="G30" i="28" s="1"/>
  <c r="M18" i="23"/>
  <c r="I29" i="28" s="1"/>
  <c r="J18" i="23"/>
  <c r="F29" i="28" s="1"/>
  <c r="J19" i="23"/>
  <c r="F30" i="28" s="1"/>
  <c r="M22" i="7"/>
  <c r="E12" i="12"/>
  <c r="E11" i="12"/>
  <c r="F70" i="23"/>
  <c r="B43" i="28"/>
  <c r="B44" i="28"/>
  <c r="G17" i="26"/>
  <c r="F17" i="26" s="1"/>
  <c r="F57" i="26"/>
  <c r="M19" i="23"/>
  <c r="F61" i="23"/>
  <c r="D12" i="23" s="1"/>
  <c r="D15" i="23" s="1"/>
  <c r="F18" i="7"/>
  <c r="I22" i="7"/>
  <c r="F69" i="23"/>
  <c r="K18" i="23"/>
  <c r="G29" i="28" s="1"/>
  <c r="D13" i="23"/>
  <c r="H18" i="23"/>
  <c r="D29" i="28" s="1"/>
  <c r="F21" i="23"/>
  <c r="F7" i="23"/>
  <c r="D15" i="7"/>
  <c r="H22" i="7"/>
  <c r="F6" i="23"/>
  <c r="F20" i="23"/>
  <c r="F27" i="23"/>
  <c r="I22" i="23"/>
  <c r="F5" i="25" s="1"/>
  <c r="L22" i="23"/>
  <c r="I5" i="25" s="1"/>
  <c r="D11" i="23"/>
  <c r="F5" i="23"/>
  <c r="F4" i="23"/>
  <c r="N22" i="23"/>
  <c r="K5" i="25" s="1"/>
  <c r="P11" i="12"/>
  <c r="P10" i="12"/>
  <c r="E13" i="2" l="1"/>
  <c r="F13" i="2" s="1"/>
  <c r="J22" i="23"/>
  <c r="G5" i="25" s="1"/>
  <c r="M22" i="23"/>
  <c r="J5" i="25" s="1"/>
  <c r="I30" i="28"/>
  <c r="F19" i="23"/>
  <c r="H22" i="23"/>
  <c r="E5" i="25" s="1"/>
  <c r="D10" i="23"/>
  <c r="G22" i="23"/>
  <c r="D5" i="25" s="1"/>
  <c r="F18" i="23"/>
  <c r="D14" i="23"/>
  <c r="K22" i="23"/>
  <c r="H5" i="25" s="1"/>
  <c r="F22" i="23" l="1"/>
  <c r="R15" i="12"/>
  <c r="S15" i="12"/>
  <c r="T15" i="12"/>
  <c r="Q16" i="12"/>
  <c r="R16" i="12"/>
  <c r="S16" i="12"/>
  <c r="T16" i="12"/>
  <c r="U12" i="12" l="1"/>
  <c r="X12" i="12"/>
  <c r="T12" i="12"/>
  <c r="W12" i="12"/>
  <c r="S12" i="12"/>
  <c r="V12" i="12"/>
  <c r="R12" i="12"/>
  <c r="J11" i="27" l="1"/>
  <c r="H11" i="27"/>
  <c r="E10" i="27"/>
  <c r="K10" i="27"/>
  <c r="F11" i="27"/>
  <c r="K11" i="27"/>
  <c r="G11" i="27"/>
  <c r="F10" i="27"/>
  <c r="J10" i="27"/>
  <c r="I10" i="27"/>
  <c r="I11" i="27"/>
  <c r="E11" i="27"/>
  <c r="G10" i="27"/>
  <c r="D10" i="27"/>
  <c r="H10" i="27"/>
  <c r="J12" i="27" l="1"/>
  <c r="H12" i="27"/>
  <c r="E12" i="27"/>
  <c r="F12" i="27"/>
  <c r="K12" i="27"/>
  <c r="G12" i="27"/>
  <c r="I12" i="27"/>
  <c r="F26" i="26" l="1"/>
  <c r="F28" i="26"/>
  <c r="F25" i="26"/>
  <c r="F27" i="26"/>
  <c r="C3" i="27" l="1"/>
  <c r="C3" i="25"/>
  <c r="C3" i="3"/>
  <c r="B7" i="3"/>
  <c r="K11" i="3"/>
  <c r="J11" i="3"/>
  <c r="I11" i="3"/>
  <c r="H11" i="3"/>
  <c r="G11" i="3"/>
  <c r="F11" i="3"/>
  <c r="E11" i="3"/>
  <c r="D11" i="3"/>
  <c r="K10" i="3"/>
  <c r="J10" i="3"/>
  <c r="I10" i="3"/>
  <c r="H10" i="3"/>
  <c r="G10" i="3"/>
  <c r="F10" i="3"/>
  <c r="E10" i="3"/>
  <c r="D10" i="3"/>
  <c r="E11" i="25"/>
  <c r="F11" i="25"/>
  <c r="G11" i="25"/>
  <c r="H11" i="25"/>
  <c r="I11" i="25"/>
  <c r="J11" i="25"/>
  <c r="K11" i="25"/>
  <c r="E10" i="25"/>
  <c r="F10" i="25"/>
  <c r="G10" i="25"/>
  <c r="H10" i="25"/>
  <c r="I10" i="25"/>
  <c r="J10" i="25"/>
  <c r="K10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B9" i="27"/>
  <c r="C2" i="27"/>
  <c r="D112" i="24"/>
  <c r="E112" i="24"/>
  <c r="F112" i="24"/>
  <c r="G112" i="24"/>
  <c r="H112" i="24"/>
  <c r="I112" i="24"/>
  <c r="J112" i="24"/>
  <c r="K112" i="24"/>
  <c r="D113" i="24"/>
  <c r="E113" i="24"/>
  <c r="F113" i="24"/>
  <c r="G113" i="24"/>
  <c r="H113" i="24"/>
  <c r="I113" i="24"/>
  <c r="J113" i="24"/>
  <c r="K113" i="24"/>
  <c r="D114" i="24"/>
  <c r="E114" i="24"/>
  <c r="F114" i="24"/>
  <c r="G114" i="24"/>
  <c r="H114" i="24"/>
  <c r="I114" i="24"/>
  <c r="J114" i="24"/>
  <c r="K114" i="24"/>
  <c r="D115" i="24"/>
  <c r="E115" i="24"/>
  <c r="F115" i="24"/>
  <c r="G115" i="24"/>
  <c r="H115" i="24"/>
  <c r="I115" i="24"/>
  <c r="J115" i="24"/>
  <c r="K115" i="24"/>
  <c r="D116" i="24"/>
  <c r="E116" i="24"/>
  <c r="F116" i="24"/>
  <c r="G116" i="24"/>
  <c r="H116" i="24"/>
  <c r="I116" i="24"/>
  <c r="J116" i="24"/>
  <c r="K116" i="24"/>
  <c r="D117" i="24"/>
  <c r="E117" i="24"/>
  <c r="F117" i="24"/>
  <c r="G117" i="24"/>
  <c r="H117" i="24"/>
  <c r="I117" i="24"/>
  <c r="J117" i="24"/>
  <c r="K117" i="24"/>
  <c r="D118" i="24"/>
  <c r="E118" i="24"/>
  <c r="F118" i="24"/>
  <c r="G118" i="24"/>
  <c r="H118" i="24"/>
  <c r="I118" i="24"/>
  <c r="J118" i="24"/>
  <c r="K118" i="24"/>
  <c r="D119" i="24"/>
  <c r="E119" i="24"/>
  <c r="F119" i="24"/>
  <c r="G119" i="24"/>
  <c r="H119" i="24"/>
  <c r="I119" i="24"/>
  <c r="J119" i="24"/>
  <c r="K119" i="24"/>
  <c r="D120" i="24"/>
  <c r="E120" i="24"/>
  <c r="F120" i="24"/>
  <c r="G120" i="24"/>
  <c r="H120" i="24"/>
  <c r="I120" i="24"/>
  <c r="J120" i="24"/>
  <c r="K120" i="24"/>
  <c r="D121" i="24"/>
  <c r="E121" i="24"/>
  <c r="F121" i="24"/>
  <c r="G121" i="24"/>
  <c r="H121" i="24"/>
  <c r="I121" i="24"/>
  <c r="J121" i="24"/>
  <c r="K121" i="24"/>
  <c r="D122" i="24"/>
  <c r="E122" i="24"/>
  <c r="F122" i="24"/>
  <c r="G122" i="24"/>
  <c r="H122" i="24"/>
  <c r="I122" i="24"/>
  <c r="J122" i="24"/>
  <c r="K122" i="24"/>
  <c r="D123" i="24"/>
  <c r="E123" i="24"/>
  <c r="F123" i="24"/>
  <c r="G123" i="24"/>
  <c r="H123" i="24"/>
  <c r="I123" i="24"/>
  <c r="J123" i="24"/>
  <c r="K123" i="24"/>
  <c r="D124" i="24"/>
  <c r="E124" i="24"/>
  <c r="F124" i="24"/>
  <c r="G124" i="24"/>
  <c r="H124" i="24"/>
  <c r="I124" i="24"/>
  <c r="J124" i="24"/>
  <c r="K124" i="24"/>
  <c r="D125" i="24"/>
  <c r="E125" i="24"/>
  <c r="F125" i="24"/>
  <c r="G125" i="24"/>
  <c r="H125" i="24"/>
  <c r="I125" i="24"/>
  <c r="J125" i="24"/>
  <c r="K125" i="24"/>
  <c r="D126" i="24"/>
  <c r="E126" i="24"/>
  <c r="F126" i="24"/>
  <c r="G126" i="24"/>
  <c r="H126" i="24"/>
  <c r="I126" i="24"/>
  <c r="J126" i="24"/>
  <c r="K126" i="24"/>
  <c r="D127" i="24"/>
  <c r="E127" i="24"/>
  <c r="F127" i="24"/>
  <c r="G127" i="24"/>
  <c r="H127" i="24"/>
  <c r="I127" i="24"/>
  <c r="J127" i="24"/>
  <c r="K127" i="24"/>
  <c r="D128" i="24"/>
  <c r="E128" i="24"/>
  <c r="F128" i="24"/>
  <c r="G128" i="24"/>
  <c r="H128" i="24"/>
  <c r="I128" i="24"/>
  <c r="J128" i="24"/>
  <c r="K128" i="24"/>
  <c r="D129" i="24"/>
  <c r="E129" i="24"/>
  <c r="F129" i="24"/>
  <c r="G129" i="24"/>
  <c r="H129" i="24"/>
  <c r="I129" i="24"/>
  <c r="J129" i="24"/>
  <c r="K129" i="24"/>
  <c r="D130" i="24"/>
  <c r="E130" i="24"/>
  <c r="F130" i="24"/>
  <c r="G130" i="24"/>
  <c r="H130" i="24"/>
  <c r="I130" i="24"/>
  <c r="J130" i="24"/>
  <c r="K130" i="24"/>
  <c r="D131" i="24"/>
  <c r="E131" i="24"/>
  <c r="F131" i="24"/>
  <c r="G131" i="24"/>
  <c r="H131" i="24"/>
  <c r="I131" i="24"/>
  <c r="J131" i="24"/>
  <c r="K131" i="24"/>
  <c r="D132" i="24"/>
  <c r="E132" i="24"/>
  <c r="F132" i="24"/>
  <c r="G132" i="24"/>
  <c r="H132" i="24"/>
  <c r="I132" i="24"/>
  <c r="J132" i="24"/>
  <c r="K132" i="24"/>
  <c r="D133" i="24"/>
  <c r="E133" i="24"/>
  <c r="F133" i="24"/>
  <c r="G133" i="24"/>
  <c r="H133" i="24"/>
  <c r="I133" i="24"/>
  <c r="J133" i="24"/>
  <c r="K133" i="24"/>
  <c r="D134" i="24"/>
  <c r="E134" i="24"/>
  <c r="F134" i="24"/>
  <c r="G134" i="24"/>
  <c r="H134" i="24"/>
  <c r="I134" i="24"/>
  <c r="J134" i="24"/>
  <c r="K134" i="24"/>
  <c r="D135" i="24"/>
  <c r="E135" i="24"/>
  <c r="F135" i="24"/>
  <c r="G135" i="24"/>
  <c r="H135" i="24"/>
  <c r="I135" i="24"/>
  <c r="J135" i="24"/>
  <c r="K135" i="24"/>
  <c r="D136" i="24"/>
  <c r="E136" i="24"/>
  <c r="F136" i="24"/>
  <c r="G136" i="24"/>
  <c r="H136" i="24"/>
  <c r="I136" i="24"/>
  <c r="J136" i="24"/>
  <c r="K136" i="24"/>
  <c r="D137" i="24"/>
  <c r="E137" i="24"/>
  <c r="F137" i="24"/>
  <c r="G137" i="24"/>
  <c r="H137" i="24"/>
  <c r="I137" i="24"/>
  <c r="J137" i="24"/>
  <c r="K137" i="24"/>
  <c r="D138" i="24"/>
  <c r="E138" i="24"/>
  <c r="F138" i="24"/>
  <c r="G138" i="24"/>
  <c r="H138" i="24"/>
  <c r="I138" i="24"/>
  <c r="J138" i="24"/>
  <c r="K138" i="24"/>
  <c r="D139" i="24"/>
  <c r="E139" i="24"/>
  <c r="F139" i="24"/>
  <c r="G139" i="24"/>
  <c r="H139" i="24"/>
  <c r="I139" i="24"/>
  <c r="J139" i="24"/>
  <c r="K139" i="24"/>
  <c r="D140" i="24"/>
  <c r="E140" i="24"/>
  <c r="F140" i="24"/>
  <c r="G140" i="24"/>
  <c r="H140" i="24"/>
  <c r="I140" i="24"/>
  <c r="J140" i="24"/>
  <c r="K140" i="24"/>
  <c r="D141" i="24"/>
  <c r="E141" i="24"/>
  <c r="F141" i="24"/>
  <c r="G141" i="24"/>
  <c r="H141" i="24"/>
  <c r="I141" i="24"/>
  <c r="J141" i="24"/>
  <c r="K141" i="24"/>
  <c r="D142" i="24"/>
  <c r="E142" i="24"/>
  <c r="F142" i="24"/>
  <c r="G142" i="24"/>
  <c r="H142" i="24"/>
  <c r="I142" i="24"/>
  <c r="J142" i="24"/>
  <c r="K142" i="24"/>
  <c r="D143" i="24"/>
  <c r="E143" i="24"/>
  <c r="F143" i="24"/>
  <c r="G143" i="24"/>
  <c r="H143" i="24"/>
  <c r="I143" i="24"/>
  <c r="J143" i="24"/>
  <c r="K143" i="24"/>
  <c r="D144" i="24"/>
  <c r="E144" i="24"/>
  <c r="F144" i="24"/>
  <c r="G144" i="24"/>
  <c r="H144" i="24"/>
  <c r="I144" i="24"/>
  <c r="J144" i="24"/>
  <c r="K144" i="24"/>
  <c r="D145" i="24"/>
  <c r="E145" i="24"/>
  <c r="F145" i="24"/>
  <c r="G145" i="24"/>
  <c r="H145" i="24"/>
  <c r="I145" i="24"/>
  <c r="J145" i="24"/>
  <c r="K145" i="24"/>
  <c r="D146" i="24"/>
  <c r="E146" i="24"/>
  <c r="F146" i="24"/>
  <c r="G146" i="24"/>
  <c r="H146" i="24"/>
  <c r="I146" i="24"/>
  <c r="J146" i="24"/>
  <c r="K146" i="24"/>
  <c r="D147" i="24"/>
  <c r="E147" i="24"/>
  <c r="F147" i="24"/>
  <c r="G147" i="24"/>
  <c r="H147" i="24"/>
  <c r="I147" i="24"/>
  <c r="J147" i="24"/>
  <c r="K147" i="24"/>
  <c r="D148" i="24"/>
  <c r="E148" i="24"/>
  <c r="F148" i="24"/>
  <c r="G148" i="24"/>
  <c r="H148" i="24"/>
  <c r="I148" i="24"/>
  <c r="J148" i="24"/>
  <c r="K148" i="24"/>
  <c r="D149" i="24"/>
  <c r="E149" i="24"/>
  <c r="F149" i="24"/>
  <c r="G149" i="24"/>
  <c r="H149" i="24"/>
  <c r="I149" i="24"/>
  <c r="J149" i="24"/>
  <c r="K149" i="24"/>
  <c r="D150" i="24"/>
  <c r="E150" i="24"/>
  <c r="F150" i="24"/>
  <c r="G150" i="24"/>
  <c r="H150" i="24"/>
  <c r="I150" i="24"/>
  <c r="J150" i="24"/>
  <c r="K150" i="24"/>
  <c r="D151" i="24"/>
  <c r="E151" i="24"/>
  <c r="F151" i="24"/>
  <c r="G151" i="24"/>
  <c r="H151" i="24"/>
  <c r="I151" i="24"/>
  <c r="J151" i="24"/>
  <c r="K151" i="24"/>
  <c r="D152" i="24"/>
  <c r="E152" i="24"/>
  <c r="F152" i="24"/>
  <c r="G152" i="24"/>
  <c r="H152" i="24"/>
  <c r="I152" i="24"/>
  <c r="J152" i="24"/>
  <c r="K152" i="24"/>
  <c r="D153" i="24"/>
  <c r="E153" i="24"/>
  <c r="F153" i="24"/>
  <c r="G153" i="24"/>
  <c r="H153" i="24"/>
  <c r="I153" i="24"/>
  <c r="J153" i="24"/>
  <c r="K153" i="24"/>
  <c r="D154" i="24"/>
  <c r="E154" i="24"/>
  <c r="F154" i="24"/>
  <c r="G154" i="24"/>
  <c r="H154" i="24"/>
  <c r="I154" i="24"/>
  <c r="J154" i="24"/>
  <c r="K154" i="24"/>
  <c r="D155" i="24"/>
  <c r="E155" i="24"/>
  <c r="F155" i="24"/>
  <c r="G155" i="24"/>
  <c r="H155" i="24"/>
  <c r="I155" i="24"/>
  <c r="J155" i="24"/>
  <c r="K155" i="24"/>
  <c r="D156" i="24"/>
  <c r="E156" i="24"/>
  <c r="F156" i="24"/>
  <c r="G156" i="24"/>
  <c r="H156" i="24"/>
  <c r="I156" i="24"/>
  <c r="J156" i="24"/>
  <c r="K156" i="24"/>
  <c r="D157" i="24"/>
  <c r="E157" i="24"/>
  <c r="F157" i="24"/>
  <c r="G157" i="24"/>
  <c r="H157" i="24"/>
  <c r="I157" i="24"/>
  <c r="J157" i="24"/>
  <c r="K157" i="24"/>
  <c r="D158" i="24"/>
  <c r="E158" i="24"/>
  <c r="F158" i="24"/>
  <c r="G158" i="24"/>
  <c r="H158" i="24"/>
  <c r="I158" i="24"/>
  <c r="J158" i="24"/>
  <c r="K158" i="24"/>
  <c r="D159" i="24"/>
  <c r="E159" i="24"/>
  <c r="F159" i="24"/>
  <c r="G159" i="24"/>
  <c r="H159" i="24"/>
  <c r="I159" i="24"/>
  <c r="J159" i="24"/>
  <c r="K159" i="24"/>
  <c r="D160" i="24"/>
  <c r="E160" i="24"/>
  <c r="F160" i="24"/>
  <c r="G160" i="24"/>
  <c r="H160" i="24"/>
  <c r="I160" i="24"/>
  <c r="J160" i="24"/>
  <c r="K160" i="24"/>
  <c r="D161" i="24"/>
  <c r="E161" i="24"/>
  <c r="F161" i="24"/>
  <c r="G161" i="24"/>
  <c r="H161" i="24"/>
  <c r="I161" i="24"/>
  <c r="J161" i="24"/>
  <c r="K161" i="24"/>
  <c r="D162" i="24"/>
  <c r="E162" i="24"/>
  <c r="F162" i="24"/>
  <c r="G162" i="24"/>
  <c r="H162" i="24"/>
  <c r="I162" i="24"/>
  <c r="J162" i="24"/>
  <c r="K162" i="24"/>
  <c r="E111" i="24"/>
  <c r="F111" i="24"/>
  <c r="G111" i="24"/>
  <c r="H111" i="24"/>
  <c r="I111" i="24"/>
  <c r="J111" i="24"/>
  <c r="K111" i="24"/>
  <c r="D111" i="24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D11" i="25"/>
  <c r="D10" i="25"/>
  <c r="B7" i="25"/>
  <c r="D58" i="24"/>
  <c r="E58" i="24"/>
  <c r="F58" i="24"/>
  <c r="G58" i="24"/>
  <c r="H58" i="24"/>
  <c r="I58" i="24"/>
  <c r="J58" i="24"/>
  <c r="K58" i="24"/>
  <c r="D59" i="24"/>
  <c r="E59" i="24"/>
  <c r="F59" i="24"/>
  <c r="G59" i="24"/>
  <c r="H59" i="24"/>
  <c r="I59" i="24"/>
  <c r="J59" i="24"/>
  <c r="K59" i="24"/>
  <c r="D60" i="24"/>
  <c r="E60" i="24"/>
  <c r="F60" i="24"/>
  <c r="G60" i="24"/>
  <c r="H60" i="24"/>
  <c r="I60" i="24"/>
  <c r="J60" i="24"/>
  <c r="K60" i="24"/>
  <c r="D61" i="24"/>
  <c r="E61" i="24"/>
  <c r="F61" i="24"/>
  <c r="G61" i="24"/>
  <c r="H61" i="24"/>
  <c r="I61" i="24"/>
  <c r="J61" i="24"/>
  <c r="K61" i="24"/>
  <c r="D62" i="24"/>
  <c r="E62" i="24"/>
  <c r="F62" i="24"/>
  <c r="G62" i="24"/>
  <c r="H62" i="24"/>
  <c r="I62" i="24"/>
  <c r="J62" i="24"/>
  <c r="K62" i="24"/>
  <c r="D63" i="24"/>
  <c r="E63" i="24"/>
  <c r="F63" i="24"/>
  <c r="G63" i="24"/>
  <c r="H63" i="24"/>
  <c r="I63" i="24"/>
  <c r="J63" i="24"/>
  <c r="K63" i="24"/>
  <c r="D64" i="24"/>
  <c r="E64" i="24"/>
  <c r="F64" i="24"/>
  <c r="G64" i="24"/>
  <c r="H64" i="24"/>
  <c r="I64" i="24"/>
  <c r="J64" i="24"/>
  <c r="K64" i="24"/>
  <c r="D65" i="24"/>
  <c r="E65" i="24"/>
  <c r="F65" i="24"/>
  <c r="G65" i="24"/>
  <c r="H65" i="24"/>
  <c r="I65" i="24"/>
  <c r="J65" i="24"/>
  <c r="K65" i="24"/>
  <c r="D66" i="24"/>
  <c r="E66" i="24"/>
  <c r="F66" i="24"/>
  <c r="G66" i="24"/>
  <c r="H66" i="24"/>
  <c r="I66" i="24"/>
  <c r="J66" i="24"/>
  <c r="K66" i="24"/>
  <c r="D67" i="24"/>
  <c r="E67" i="24"/>
  <c r="F67" i="24"/>
  <c r="G67" i="24"/>
  <c r="H67" i="24"/>
  <c r="I67" i="24"/>
  <c r="J67" i="24"/>
  <c r="K67" i="24"/>
  <c r="D68" i="24"/>
  <c r="E68" i="24"/>
  <c r="F68" i="24"/>
  <c r="G68" i="24"/>
  <c r="H68" i="24"/>
  <c r="I68" i="24"/>
  <c r="J68" i="24"/>
  <c r="K68" i="24"/>
  <c r="D69" i="24"/>
  <c r="E69" i="24"/>
  <c r="F69" i="24"/>
  <c r="G69" i="24"/>
  <c r="H69" i="24"/>
  <c r="I69" i="24"/>
  <c r="J69" i="24"/>
  <c r="K69" i="24"/>
  <c r="D70" i="24"/>
  <c r="E70" i="24"/>
  <c r="F70" i="24"/>
  <c r="G70" i="24"/>
  <c r="H70" i="24"/>
  <c r="I70" i="24"/>
  <c r="J70" i="24"/>
  <c r="K70" i="24"/>
  <c r="D71" i="24"/>
  <c r="E71" i="24"/>
  <c r="F71" i="24"/>
  <c r="G71" i="24"/>
  <c r="H71" i="24"/>
  <c r="I71" i="24"/>
  <c r="J71" i="24"/>
  <c r="K71" i="24"/>
  <c r="D72" i="24"/>
  <c r="E72" i="24"/>
  <c r="F72" i="24"/>
  <c r="G72" i="24"/>
  <c r="H72" i="24"/>
  <c r="I72" i="24"/>
  <c r="J72" i="24"/>
  <c r="K72" i="24"/>
  <c r="D73" i="24"/>
  <c r="E73" i="24"/>
  <c r="F73" i="24"/>
  <c r="G73" i="24"/>
  <c r="H73" i="24"/>
  <c r="I73" i="24"/>
  <c r="J73" i="24"/>
  <c r="K73" i="24"/>
  <c r="D74" i="24"/>
  <c r="E74" i="24"/>
  <c r="F74" i="24"/>
  <c r="G74" i="24"/>
  <c r="H74" i="24"/>
  <c r="I74" i="24"/>
  <c r="J74" i="24"/>
  <c r="K74" i="24"/>
  <c r="D75" i="24"/>
  <c r="E75" i="24"/>
  <c r="F75" i="24"/>
  <c r="G75" i="24"/>
  <c r="H75" i="24"/>
  <c r="I75" i="24"/>
  <c r="J75" i="24"/>
  <c r="K75" i="24"/>
  <c r="D76" i="24"/>
  <c r="E76" i="24"/>
  <c r="F76" i="24"/>
  <c r="G76" i="24"/>
  <c r="H76" i="24"/>
  <c r="I76" i="24"/>
  <c r="J76" i="24"/>
  <c r="K76" i="24"/>
  <c r="D77" i="24"/>
  <c r="E77" i="24"/>
  <c r="F77" i="24"/>
  <c r="G77" i="24"/>
  <c r="H77" i="24"/>
  <c r="I77" i="24"/>
  <c r="J77" i="24"/>
  <c r="K77" i="24"/>
  <c r="D78" i="24"/>
  <c r="E78" i="24"/>
  <c r="F78" i="24"/>
  <c r="G78" i="24"/>
  <c r="H78" i="24"/>
  <c r="I78" i="24"/>
  <c r="J78" i="24"/>
  <c r="K78" i="24"/>
  <c r="D79" i="24"/>
  <c r="E79" i="24"/>
  <c r="F79" i="24"/>
  <c r="G79" i="24"/>
  <c r="H79" i="24"/>
  <c r="I79" i="24"/>
  <c r="J79" i="24"/>
  <c r="K79" i="24"/>
  <c r="D80" i="24"/>
  <c r="E80" i="24"/>
  <c r="F80" i="24"/>
  <c r="G80" i="24"/>
  <c r="H80" i="24"/>
  <c r="I80" i="24"/>
  <c r="J80" i="24"/>
  <c r="K80" i="24"/>
  <c r="D81" i="24"/>
  <c r="E81" i="24"/>
  <c r="F81" i="24"/>
  <c r="G81" i="24"/>
  <c r="H81" i="24"/>
  <c r="I81" i="24"/>
  <c r="J81" i="24"/>
  <c r="K81" i="24"/>
  <c r="D82" i="24"/>
  <c r="E82" i="24"/>
  <c r="F82" i="24"/>
  <c r="G82" i="24"/>
  <c r="H82" i="24"/>
  <c r="I82" i="24"/>
  <c r="J82" i="24"/>
  <c r="K82" i="24"/>
  <c r="D83" i="24"/>
  <c r="E83" i="24"/>
  <c r="F83" i="24"/>
  <c r="G83" i="24"/>
  <c r="H83" i="24"/>
  <c r="I83" i="24"/>
  <c r="J83" i="24"/>
  <c r="K83" i="24"/>
  <c r="D84" i="24"/>
  <c r="E84" i="24"/>
  <c r="F84" i="24"/>
  <c r="G84" i="24"/>
  <c r="H84" i="24"/>
  <c r="I84" i="24"/>
  <c r="J84" i="24"/>
  <c r="K84" i="24"/>
  <c r="D85" i="24"/>
  <c r="E85" i="24"/>
  <c r="F85" i="24"/>
  <c r="G85" i="24"/>
  <c r="H85" i="24"/>
  <c r="I85" i="24"/>
  <c r="J85" i="24"/>
  <c r="K85" i="24"/>
  <c r="D86" i="24"/>
  <c r="E86" i="24"/>
  <c r="F86" i="24"/>
  <c r="G86" i="24"/>
  <c r="H86" i="24"/>
  <c r="I86" i="24"/>
  <c r="J86" i="24"/>
  <c r="K86" i="24"/>
  <c r="D87" i="24"/>
  <c r="E87" i="24"/>
  <c r="F87" i="24"/>
  <c r="G87" i="24"/>
  <c r="H87" i="24"/>
  <c r="I87" i="24"/>
  <c r="J87" i="24"/>
  <c r="K87" i="24"/>
  <c r="D88" i="24"/>
  <c r="E88" i="24"/>
  <c r="F88" i="24"/>
  <c r="G88" i="24"/>
  <c r="H88" i="24"/>
  <c r="I88" i="24"/>
  <c r="J88" i="24"/>
  <c r="K88" i="24"/>
  <c r="D89" i="24"/>
  <c r="E89" i="24"/>
  <c r="F89" i="24"/>
  <c r="G89" i="24"/>
  <c r="H89" i="24"/>
  <c r="I89" i="24"/>
  <c r="J89" i="24"/>
  <c r="K89" i="24"/>
  <c r="D90" i="24"/>
  <c r="E90" i="24"/>
  <c r="F90" i="24"/>
  <c r="G90" i="24"/>
  <c r="H90" i="24"/>
  <c r="I90" i="24"/>
  <c r="J90" i="24"/>
  <c r="K90" i="24"/>
  <c r="D91" i="24"/>
  <c r="E91" i="24"/>
  <c r="F91" i="24"/>
  <c r="G91" i="24"/>
  <c r="H91" i="24"/>
  <c r="I91" i="24"/>
  <c r="J91" i="24"/>
  <c r="K91" i="24"/>
  <c r="D92" i="24"/>
  <c r="E92" i="24"/>
  <c r="F92" i="24"/>
  <c r="G92" i="24"/>
  <c r="H92" i="24"/>
  <c r="I92" i="24"/>
  <c r="J92" i="24"/>
  <c r="K92" i="24"/>
  <c r="D93" i="24"/>
  <c r="E93" i="24"/>
  <c r="F93" i="24"/>
  <c r="G93" i="24"/>
  <c r="H93" i="24"/>
  <c r="I93" i="24"/>
  <c r="J93" i="24"/>
  <c r="K93" i="24"/>
  <c r="D94" i="24"/>
  <c r="E94" i="24"/>
  <c r="F94" i="24"/>
  <c r="G94" i="24"/>
  <c r="H94" i="24"/>
  <c r="I94" i="24"/>
  <c r="J94" i="24"/>
  <c r="K94" i="24"/>
  <c r="D95" i="24"/>
  <c r="E95" i="24"/>
  <c r="F95" i="24"/>
  <c r="G95" i="24"/>
  <c r="H95" i="24"/>
  <c r="I95" i="24"/>
  <c r="J95" i="24"/>
  <c r="K95" i="24"/>
  <c r="D96" i="24"/>
  <c r="E96" i="24"/>
  <c r="F96" i="24"/>
  <c r="G96" i="24"/>
  <c r="H96" i="24"/>
  <c r="I96" i="24"/>
  <c r="J96" i="24"/>
  <c r="K96" i="24"/>
  <c r="D97" i="24"/>
  <c r="E97" i="24"/>
  <c r="F97" i="24"/>
  <c r="G97" i="24"/>
  <c r="H97" i="24"/>
  <c r="I97" i="24"/>
  <c r="J97" i="24"/>
  <c r="K97" i="24"/>
  <c r="D98" i="24"/>
  <c r="E98" i="24"/>
  <c r="F98" i="24"/>
  <c r="G98" i="24"/>
  <c r="H98" i="24"/>
  <c r="I98" i="24"/>
  <c r="J98" i="24"/>
  <c r="K98" i="24"/>
  <c r="D99" i="24"/>
  <c r="E99" i="24"/>
  <c r="F99" i="24"/>
  <c r="G99" i="24"/>
  <c r="H99" i="24"/>
  <c r="I99" i="24"/>
  <c r="J99" i="24"/>
  <c r="K99" i="24"/>
  <c r="D100" i="24"/>
  <c r="E100" i="24"/>
  <c r="F100" i="24"/>
  <c r="G100" i="24"/>
  <c r="H100" i="24"/>
  <c r="I100" i="24"/>
  <c r="J100" i="24"/>
  <c r="K100" i="24"/>
  <c r="D101" i="24"/>
  <c r="E101" i="24"/>
  <c r="F101" i="24"/>
  <c r="G101" i="24"/>
  <c r="H101" i="24"/>
  <c r="I101" i="24"/>
  <c r="J101" i="24"/>
  <c r="K101" i="24"/>
  <c r="D102" i="24"/>
  <c r="E102" i="24"/>
  <c r="F102" i="24"/>
  <c r="G102" i="24"/>
  <c r="H102" i="24"/>
  <c r="I102" i="24"/>
  <c r="J102" i="24"/>
  <c r="K102" i="24"/>
  <c r="D103" i="24"/>
  <c r="E103" i="24"/>
  <c r="F103" i="24"/>
  <c r="G103" i="24"/>
  <c r="H103" i="24"/>
  <c r="I103" i="24"/>
  <c r="J103" i="24"/>
  <c r="K103" i="24"/>
  <c r="D104" i="24"/>
  <c r="E104" i="24"/>
  <c r="F104" i="24"/>
  <c r="G104" i="24"/>
  <c r="H104" i="24"/>
  <c r="I104" i="24"/>
  <c r="J104" i="24"/>
  <c r="K104" i="24"/>
  <c r="D105" i="24"/>
  <c r="E105" i="24"/>
  <c r="F105" i="24"/>
  <c r="G105" i="24"/>
  <c r="H105" i="24"/>
  <c r="I105" i="24"/>
  <c r="J105" i="24"/>
  <c r="K105" i="24"/>
  <c r="D106" i="24"/>
  <c r="E106" i="24"/>
  <c r="F106" i="24"/>
  <c r="G106" i="24"/>
  <c r="H106" i="24"/>
  <c r="I106" i="24"/>
  <c r="J106" i="24"/>
  <c r="K106" i="24"/>
  <c r="D107" i="24"/>
  <c r="E107" i="24"/>
  <c r="F107" i="24"/>
  <c r="G107" i="24"/>
  <c r="H107" i="24"/>
  <c r="I107" i="24"/>
  <c r="J107" i="24"/>
  <c r="K107" i="24"/>
  <c r="D108" i="24"/>
  <c r="E108" i="24"/>
  <c r="F108" i="24"/>
  <c r="G108" i="24"/>
  <c r="H108" i="24"/>
  <c r="I108" i="24"/>
  <c r="J108" i="24"/>
  <c r="K108" i="24"/>
  <c r="E57" i="24"/>
  <c r="F57" i="24"/>
  <c r="G57" i="24"/>
  <c r="H57" i="24"/>
  <c r="I57" i="24"/>
  <c r="J57" i="24"/>
  <c r="K57" i="24"/>
  <c r="D57" i="24"/>
  <c r="G3" i="23" l="1"/>
  <c r="G24" i="23"/>
  <c r="K3" i="23"/>
  <c r="K11" i="23" s="1"/>
  <c r="K24" i="23"/>
  <c r="K2" i="23"/>
  <c r="K8" i="23" s="1"/>
  <c r="K23" i="23"/>
  <c r="N3" i="23"/>
  <c r="N11" i="23" s="1"/>
  <c r="N24" i="23"/>
  <c r="J3" i="23"/>
  <c r="J11" i="23" s="1"/>
  <c r="J13" i="23" s="1"/>
  <c r="J12" i="23" s="1"/>
  <c r="J24" i="23"/>
  <c r="N2" i="23"/>
  <c r="N8" i="23" s="1"/>
  <c r="N23" i="23"/>
  <c r="J2" i="23"/>
  <c r="J8" i="23" s="1"/>
  <c r="J10" i="23" s="1"/>
  <c r="J23" i="23"/>
  <c r="M3" i="23"/>
  <c r="M11" i="23" s="1"/>
  <c r="M24" i="23"/>
  <c r="I3" i="23"/>
  <c r="I11" i="23" s="1"/>
  <c r="I13" i="23" s="1"/>
  <c r="I12" i="23" s="1"/>
  <c r="I24" i="23"/>
  <c r="L2" i="23"/>
  <c r="L8" i="23" s="1"/>
  <c r="L23" i="23"/>
  <c r="H2" i="23"/>
  <c r="H8" i="23" s="1"/>
  <c r="H10" i="23" s="1"/>
  <c r="H23" i="23"/>
  <c r="G2" i="23"/>
  <c r="G23" i="23"/>
  <c r="M2" i="23"/>
  <c r="M8" i="23" s="1"/>
  <c r="M23" i="23"/>
  <c r="I2" i="23"/>
  <c r="I8" i="23" s="1"/>
  <c r="I23" i="23"/>
  <c r="L3" i="23"/>
  <c r="L11" i="23" s="1"/>
  <c r="L24" i="23"/>
  <c r="H3" i="23"/>
  <c r="H11" i="23" s="1"/>
  <c r="H13" i="23" s="1"/>
  <c r="H12" i="23" s="1"/>
  <c r="H24" i="23"/>
  <c r="G3" i="28"/>
  <c r="K23" i="7"/>
  <c r="K2" i="7"/>
  <c r="K8" i="7" s="1"/>
  <c r="G3" i="7"/>
  <c r="G24" i="7"/>
  <c r="H23" i="7"/>
  <c r="H2" i="7"/>
  <c r="H8" i="7" s="1"/>
  <c r="H3" i="7"/>
  <c r="H11" i="7" s="1"/>
  <c r="H13" i="7" s="1"/>
  <c r="H12" i="7" s="1"/>
  <c r="H24" i="7"/>
  <c r="I23" i="7"/>
  <c r="I2" i="7"/>
  <c r="I8" i="7" s="1"/>
  <c r="M2" i="7"/>
  <c r="M8" i="7" s="1"/>
  <c r="M23" i="7"/>
  <c r="I3" i="7"/>
  <c r="I11" i="7" s="1"/>
  <c r="I24" i="7"/>
  <c r="M3" i="7"/>
  <c r="M11" i="7" s="1"/>
  <c r="M24" i="7"/>
  <c r="G23" i="7"/>
  <c r="G2" i="7"/>
  <c r="G4" i="28"/>
  <c r="K3" i="7"/>
  <c r="K11" i="7" s="1"/>
  <c r="K24" i="7"/>
  <c r="L2" i="7"/>
  <c r="L8" i="7" s="1"/>
  <c r="L23" i="7"/>
  <c r="L3" i="7"/>
  <c r="L11" i="7" s="1"/>
  <c r="L24" i="7"/>
  <c r="J23" i="7"/>
  <c r="J2" i="7"/>
  <c r="J8" i="7" s="1"/>
  <c r="N23" i="7"/>
  <c r="N2" i="7"/>
  <c r="N8" i="7" s="1"/>
  <c r="J3" i="7"/>
  <c r="N24" i="7"/>
  <c r="N3" i="7"/>
  <c r="N11" i="7" s="1"/>
  <c r="J3" i="28"/>
  <c r="J4" i="28"/>
  <c r="H3" i="28"/>
  <c r="H4" i="28"/>
  <c r="I3" i="28"/>
  <c r="I4" i="28"/>
  <c r="F3" i="28"/>
  <c r="F4" i="28"/>
  <c r="C3" i="28"/>
  <c r="C4" i="28"/>
  <c r="D3" i="28"/>
  <c r="D4" i="28"/>
  <c r="E3" i="28"/>
  <c r="E4" i="28"/>
  <c r="C22" i="28"/>
  <c r="I21" i="28"/>
  <c r="E21" i="28"/>
  <c r="H22" i="28"/>
  <c r="D22" i="28"/>
  <c r="H21" i="28"/>
  <c r="D21" i="28"/>
  <c r="I22" i="28"/>
  <c r="E22" i="28"/>
  <c r="F54" i="26"/>
  <c r="F34" i="26"/>
  <c r="G42" i="24"/>
  <c r="K39" i="24"/>
  <c r="G38" i="24"/>
  <c r="K35" i="24"/>
  <c r="G34" i="24"/>
  <c r="K31" i="24"/>
  <c r="G30" i="24"/>
  <c r="K27" i="24"/>
  <c r="G26" i="24"/>
  <c r="K23" i="24"/>
  <c r="G22" i="24"/>
  <c r="K19" i="24"/>
  <c r="G18" i="24"/>
  <c r="K15" i="24"/>
  <c r="G14" i="24"/>
  <c r="K11" i="24"/>
  <c r="G10" i="24"/>
  <c r="K7" i="24"/>
  <c r="G6" i="24"/>
  <c r="G54" i="24"/>
  <c r="G53" i="24"/>
  <c r="G52" i="24"/>
  <c r="G50" i="24"/>
  <c r="G49" i="24"/>
  <c r="G48" i="24"/>
  <c r="G47" i="24"/>
  <c r="K43" i="24"/>
  <c r="H3" i="24"/>
  <c r="G51" i="24"/>
  <c r="G46" i="24"/>
  <c r="F45" i="24"/>
  <c r="F37" i="24"/>
  <c r="F29" i="24"/>
  <c r="F21" i="24"/>
  <c r="F13" i="24"/>
  <c r="F5" i="24"/>
  <c r="J3" i="24"/>
  <c r="F3" i="24"/>
  <c r="I54" i="24"/>
  <c r="E54" i="24"/>
  <c r="I53" i="24"/>
  <c r="E53" i="24"/>
  <c r="I52" i="24"/>
  <c r="E52" i="24"/>
  <c r="I51" i="24"/>
  <c r="E51" i="24"/>
  <c r="I50" i="24"/>
  <c r="E50" i="24"/>
  <c r="I49" i="24"/>
  <c r="E49" i="24"/>
  <c r="I48" i="24"/>
  <c r="E48" i="24"/>
  <c r="I47" i="24"/>
  <c r="E47" i="24"/>
  <c r="I46" i="24"/>
  <c r="E46" i="24"/>
  <c r="I45" i="24"/>
  <c r="E45" i="24"/>
  <c r="I44" i="24"/>
  <c r="E3" i="24"/>
  <c r="D54" i="24"/>
  <c r="D53" i="24"/>
  <c r="D52" i="24"/>
  <c r="D51" i="24"/>
  <c r="D50" i="24"/>
  <c r="D49" i="24"/>
  <c r="D48" i="24"/>
  <c r="D47" i="24"/>
  <c r="D46" i="24"/>
  <c r="E44" i="24"/>
  <c r="I43" i="24"/>
  <c r="E43" i="24"/>
  <c r="I42" i="24"/>
  <c r="E42" i="24"/>
  <c r="I41" i="24"/>
  <c r="E41" i="24"/>
  <c r="I40" i="24"/>
  <c r="E40" i="24"/>
  <c r="I39" i="24"/>
  <c r="E39" i="24"/>
  <c r="I38" i="24"/>
  <c r="E38" i="24"/>
  <c r="I37" i="24"/>
  <c r="E37" i="24"/>
  <c r="I36" i="24"/>
  <c r="E36" i="24"/>
  <c r="I35" i="24"/>
  <c r="E35" i="24"/>
  <c r="I34" i="24"/>
  <c r="E34" i="24"/>
  <c r="I33" i="24"/>
  <c r="E33" i="24"/>
  <c r="I32" i="24"/>
  <c r="E32" i="24"/>
  <c r="I31" i="24"/>
  <c r="E31" i="24"/>
  <c r="I30" i="24"/>
  <c r="E30" i="24"/>
  <c r="I29" i="24"/>
  <c r="E29" i="24"/>
  <c r="I28" i="24"/>
  <c r="E28" i="24"/>
  <c r="I27" i="24"/>
  <c r="E27" i="24"/>
  <c r="I26" i="24"/>
  <c r="E26" i="24"/>
  <c r="I25" i="24"/>
  <c r="E25" i="24"/>
  <c r="I24" i="24"/>
  <c r="E24" i="24"/>
  <c r="I23" i="24"/>
  <c r="E23" i="24"/>
  <c r="I22" i="24"/>
  <c r="E22" i="24"/>
  <c r="I21" i="24"/>
  <c r="E21" i="24"/>
  <c r="I20" i="24"/>
  <c r="E20" i="24"/>
  <c r="I19" i="24"/>
  <c r="E19" i="24"/>
  <c r="I18" i="24"/>
  <c r="E18" i="24"/>
  <c r="I17" i="24"/>
  <c r="E17" i="24"/>
  <c r="I16" i="24"/>
  <c r="E16" i="24"/>
  <c r="I15" i="24"/>
  <c r="E15" i="24"/>
  <c r="I14" i="24"/>
  <c r="E14" i="24"/>
  <c r="I13" i="24"/>
  <c r="E13" i="24"/>
  <c r="I12" i="24"/>
  <c r="E12" i="24"/>
  <c r="I11" i="24"/>
  <c r="E11" i="24"/>
  <c r="I10" i="24"/>
  <c r="E10" i="24"/>
  <c r="I9" i="24"/>
  <c r="E9" i="24"/>
  <c r="I8" i="24"/>
  <c r="E8" i="24"/>
  <c r="I7" i="24"/>
  <c r="E7" i="24"/>
  <c r="I6" i="24"/>
  <c r="E6" i="24"/>
  <c r="I5" i="24"/>
  <c r="E5" i="24"/>
  <c r="I4" i="24"/>
  <c r="E4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F21" i="28"/>
  <c r="G21" i="28"/>
  <c r="F22" i="28"/>
  <c r="G22" i="28"/>
  <c r="J21" i="28"/>
  <c r="J22" i="28"/>
  <c r="C21" i="28"/>
  <c r="E12" i="25"/>
  <c r="H25" i="23" s="1"/>
  <c r="I12" i="25"/>
  <c r="L25" i="23" s="1"/>
  <c r="H53" i="24"/>
  <c r="H52" i="24"/>
  <c r="H49" i="24"/>
  <c r="H48" i="24"/>
  <c r="H45" i="24"/>
  <c r="H44" i="24"/>
  <c r="H43" i="24"/>
  <c r="H42" i="24"/>
  <c r="H41" i="24"/>
  <c r="H40" i="24"/>
  <c r="H39" i="24"/>
  <c r="H37" i="24"/>
  <c r="H36" i="24"/>
  <c r="H35" i="24"/>
  <c r="H34" i="24"/>
  <c r="H33" i="24"/>
  <c r="H32" i="24"/>
  <c r="H31" i="24"/>
  <c r="H29" i="24"/>
  <c r="H28" i="24"/>
  <c r="H27" i="24"/>
  <c r="H26" i="24"/>
  <c r="H25" i="24"/>
  <c r="H24" i="24"/>
  <c r="H23" i="24"/>
  <c r="H21" i="24"/>
  <c r="H20" i="24"/>
  <c r="H19" i="24"/>
  <c r="H18" i="24"/>
  <c r="H17" i="24"/>
  <c r="H16" i="24"/>
  <c r="H15" i="24"/>
  <c r="H13" i="24"/>
  <c r="H12" i="24"/>
  <c r="H11" i="24"/>
  <c r="H10" i="24"/>
  <c r="H9" i="24"/>
  <c r="H8" i="24"/>
  <c r="H7" i="24"/>
  <c r="H5" i="24"/>
  <c r="H4" i="24"/>
  <c r="J43" i="24"/>
  <c r="F41" i="24"/>
  <c r="J39" i="24"/>
  <c r="J35" i="24"/>
  <c r="F33" i="24"/>
  <c r="J31" i="24"/>
  <c r="J27" i="24"/>
  <c r="F25" i="24"/>
  <c r="J23" i="24"/>
  <c r="J19" i="24"/>
  <c r="F17" i="24"/>
  <c r="J15" i="24"/>
  <c r="J11" i="24"/>
  <c r="F9" i="24"/>
  <c r="J7" i="24"/>
  <c r="F12" i="25"/>
  <c r="I25" i="23" s="1"/>
  <c r="C11" i="25"/>
  <c r="J12" i="25"/>
  <c r="M25" i="23" s="1"/>
  <c r="C132" i="24"/>
  <c r="C10" i="25"/>
  <c r="H12" i="25"/>
  <c r="K25" i="23" s="1"/>
  <c r="G12" i="25"/>
  <c r="J25" i="23" s="1"/>
  <c r="K12" i="25"/>
  <c r="N25" i="23" s="1"/>
  <c r="C31" i="27"/>
  <c r="C45" i="27"/>
  <c r="C37" i="27"/>
  <c r="C63" i="27"/>
  <c r="C57" i="27"/>
  <c r="C49" i="27"/>
  <c r="C53" i="27"/>
  <c r="C23" i="27"/>
  <c r="C66" i="27"/>
  <c r="C62" i="27"/>
  <c r="C38" i="27"/>
  <c r="C26" i="27"/>
  <c r="C65" i="27"/>
  <c r="C61" i="27"/>
  <c r="C60" i="27"/>
  <c r="C52" i="27"/>
  <c r="C51" i="27"/>
  <c r="C48" i="27"/>
  <c r="C40" i="27"/>
  <c r="C39" i="27"/>
  <c r="C36" i="27"/>
  <c r="C32" i="27"/>
  <c r="C28" i="27"/>
  <c r="C25" i="27"/>
  <c r="C24" i="27"/>
  <c r="C20" i="27"/>
  <c r="C64" i="27"/>
  <c r="C41" i="27"/>
  <c r="C16" i="27"/>
  <c r="I3" i="24"/>
  <c r="H54" i="24"/>
  <c r="H51" i="24"/>
  <c r="H50" i="24"/>
  <c r="H47" i="24"/>
  <c r="H46" i="24"/>
  <c r="H38" i="24"/>
  <c r="H30" i="24"/>
  <c r="H22" i="24"/>
  <c r="H14" i="24"/>
  <c r="H6" i="24"/>
  <c r="D3" i="24"/>
  <c r="K54" i="24"/>
  <c r="K53" i="24"/>
  <c r="K52" i="24"/>
  <c r="K51" i="24"/>
  <c r="K50" i="24"/>
  <c r="K49" i="24"/>
  <c r="K48" i="24"/>
  <c r="K47" i="24"/>
  <c r="K46" i="24"/>
  <c r="K45" i="24"/>
  <c r="G44" i="24"/>
  <c r="K41" i="24"/>
  <c r="G40" i="24"/>
  <c r="K37" i="24"/>
  <c r="G36" i="24"/>
  <c r="K33" i="24"/>
  <c r="G32" i="24"/>
  <c r="K29" i="24"/>
  <c r="G28" i="24"/>
  <c r="K25" i="24"/>
  <c r="G24" i="24"/>
  <c r="K21" i="24"/>
  <c r="G20" i="24"/>
  <c r="K17" i="24"/>
  <c r="G16" i="24"/>
  <c r="K13" i="24"/>
  <c r="G12" i="24"/>
  <c r="K9" i="24"/>
  <c r="G8" i="24"/>
  <c r="K5" i="24"/>
  <c r="G4" i="24"/>
  <c r="J45" i="24"/>
  <c r="F43" i="24"/>
  <c r="J41" i="24"/>
  <c r="F39" i="24"/>
  <c r="J37" i="24"/>
  <c r="F35" i="24"/>
  <c r="J33" i="24"/>
  <c r="F31" i="24"/>
  <c r="J29" i="24"/>
  <c r="F27" i="24"/>
  <c r="J25" i="24"/>
  <c r="F23" i="24"/>
  <c r="J21" i="24"/>
  <c r="F19" i="24"/>
  <c r="J17" i="24"/>
  <c r="F15" i="24"/>
  <c r="J13" i="24"/>
  <c r="F11" i="24"/>
  <c r="J9" i="24"/>
  <c r="F7" i="24"/>
  <c r="J5" i="24"/>
  <c r="F31" i="26"/>
  <c r="F33" i="26"/>
  <c r="F35" i="26"/>
  <c r="F29" i="26"/>
  <c r="F30" i="26"/>
  <c r="F36" i="26"/>
  <c r="F32" i="26"/>
  <c r="G41" i="24"/>
  <c r="K40" i="24"/>
  <c r="G39" i="24"/>
  <c r="K38" i="24"/>
  <c r="G37" i="24"/>
  <c r="K36" i="24"/>
  <c r="G35" i="24"/>
  <c r="K34" i="24"/>
  <c r="G33" i="24"/>
  <c r="K32" i="24"/>
  <c r="G31" i="24"/>
  <c r="K30" i="24"/>
  <c r="G29" i="24"/>
  <c r="K28" i="24"/>
  <c r="G27" i="24"/>
  <c r="K26" i="24"/>
  <c r="G25" i="24"/>
  <c r="K24" i="24"/>
  <c r="G23" i="24"/>
  <c r="K22" i="24"/>
  <c r="G21" i="24"/>
  <c r="K20" i="24"/>
  <c r="G19" i="24"/>
  <c r="K18" i="24"/>
  <c r="G17" i="24"/>
  <c r="K16" i="24"/>
  <c r="G15" i="24"/>
  <c r="K14" i="24"/>
  <c r="G13" i="24"/>
  <c r="K12" i="24"/>
  <c r="G11" i="24"/>
  <c r="K10" i="24"/>
  <c r="G9" i="24"/>
  <c r="K8" i="24"/>
  <c r="G7" i="24"/>
  <c r="K6" i="24"/>
  <c r="G5" i="24"/>
  <c r="K4" i="24"/>
  <c r="C156" i="24"/>
  <c r="G45" i="24"/>
  <c r="K44" i="24"/>
  <c r="G43" i="24"/>
  <c r="K42" i="24"/>
  <c r="K3" i="24"/>
  <c r="G3" i="24"/>
  <c r="J54" i="24"/>
  <c r="F54" i="24"/>
  <c r="J53" i="24"/>
  <c r="F53" i="24"/>
  <c r="J52" i="24"/>
  <c r="C160" i="24"/>
  <c r="F52" i="24"/>
  <c r="J51" i="24"/>
  <c r="F51" i="24"/>
  <c r="J50" i="24"/>
  <c r="F50" i="24"/>
  <c r="J49" i="24"/>
  <c r="F49" i="24"/>
  <c r="J48" i="24"/>
  <c r="F48" i="24"/>
  <c r="J47" i="24"/>
  <c r="F47" i="24"/>
  <c r="J46" i="24"/>
  <c r="F46" i="24"/>
  <c r="J44" i="24"/>
  <c r="F44" i="24"/>
  <c r="J42" i="24"/>
  <c r="F42" i="24"/>
  <c r="J40" i="24"/>
  <c r="F40" i="24"/>
  <c r="J38" i="24"/>
  <c r="F38" i="24"/>
  <c r="J36" i="24"/>
  <c r="F36" i="24"/>
  <c r="J34" i="24"/>
  <c r="F34" i="24"/>
  <c r="J32" i="24"/>
  <c r="F32" i="24"/>
  <c r="J30" i="24"/>
  <c r="F30" i="24"/>
  <c r="J28" i="24"/>
  <c r="F28" i="24"/>
  <c r="J26" i="24"/>
  <c r="F26" i="24"/>
  <c r="J24" i="24"/>
  <c r="F24" i="24"/>
  <c r="J22" i="24"/>
  <c r="F22" i="24"/>
  <c r="J20" i="24"/>
  <c r="F20" i="24"/>
  <c r="J18" i="24"/>
  <c r="F18" i="24"/>
  <c r="J16" i="24"/>
  <c r="C124" i="24"/>
  <c r="F16" i="24"/>
  <c r="J14" i="24"/>
  <c r="F14" i="24"/>
  <c r="J12" i="24"/>
  <c r="F12" i="24"/>
  <c r="J10" i="24"/>
  <c r="F10" i="24"/>
  <c r="J8" i="24"/>
  <c r="F8" i="24"/>
  <c r="J6" i="24"/>
  <c r="F6" i="24"/>
  <c r="J4" i="24"/>
  <c r="F4" i="24"/>
  <c r="C94" i="24"/>
  <c r="C159" i="24"/>
  <c r="C155" i="24"/>
  <c r="C151" i="24"/>
  <c r="C146" i="24"/>
  <c r="C142" i="24"/>
  <c r="C138" i="24"/>
  <c r="C134" i="24"/>
  <c r="C131" i="24"/>
  <c r="C130" i="24"/>
  <c r="C127" i="24"/>
  <c r="C126" i="24"/>
  <c r="C123" i="24"/>
  <c r="C122" i="24"/>
  <c r="C119" i="24"/>
  <c r="C118" i="24"/>
  <c r="C144" i="24"/>
  <c r="C140" i="24"/>
  <c r="C116" i="24"/>
  <c r="C112" i="24"/>
  <c r="C158" i="24"/>
  <c r="C154" i="24"/>
  <c r="C150" i="24"/>
  <c r="C147" i="24"/>
  <c r="C143" i="24"/>
  <c r="C139" i="24"/>
  <c r="C135" i="24"/>
  <c r="C115" i="24"/>
  <c r="C114" i="24"/>
  <c r="C98" i="24"/>
  <c r="C90" i="24"/>
  <c r="C162" i="24"/>
  <c r="C152" i="24"/>
  <c r="C148" i="24"/>
  <c r="C136" i="24"/>
  <c r="C128" i="24"/>
  <c r="C120" i="24"/>
  <c r="C161" i="24"/>
  <c r="C157" i="24"/>
  <c r="C153" i="24"/>
  <c r="C149" i="24"/>
  <c r="C145" i="24"/>
  <c r="C141" i="24"/>
  <c r="C137" i="24"/>
  <c r="C133" i="24"/>
  <c r="C129" i="24"/>
  <c r="C125" i="24"/>
  <c r="C121" i="24"/>
  <c r="C117" i="24"/>
  <c r="C113" i="24"/>
  <c r="D12" i="25"/>
  <c r="G25" i="23" s="1"/>
  <c r="C111" i="24"/>
  <c r="C86" i="24"/>
  <c r="C106" i="24"/>
  <c r="C102" i="24"/>
  <c r="C83" i="24"/>
  <c r="C71" i="24"/>
  <c r="C73" i="24"/>
  <c r="C77" i="24"/>
  <c r="C81" i="24"/>
  <c r="C67" i="24"/>
  <c r="C68" i="24"/>
  <c r="C59" i="24"/>
  <c r="C63" i="24"/>
  <c r="C72" i="24"/>
  <c r="C76" i="24"/>
  <c r="C57" i="24"/>
  <c r="C61" i="24"/>
  <c r="C65" i="24"/>
  <c r="C70" i="24"/>
  <c r="C75" i="24"/>
  <c r="C79" i="24"/>
  <c r="C84" i="24"/>
  <c r="C88" i="24"/>
  <c r="C92" i="24"/>
  <c r="C96" i="24"/>
  <c r="C100" i="24"/>
  <c r="C104" i="24"/>
  <c r="C108" i="24"/>
  <c r="C62" i="24"/>
  <c r="C66" i="24"/>
  <c r="C80" i="24"/>
  <c r="C89" i="24"/>
  <c r="C93" i="24"/>
  <c r="C97" i="24"/>
  <c r="C101" i="24"/>
  <c r="C105" i="24"/>
  <c r="C60" i="24"/>
  <c r="C64" i="24"/>
  <c r="C69" i="24"/>
  <c r="C74" i="24"/>
  <c r="C78" i="24"/>
  <c r="C82" i="24"/>
  <c r="C87" i="24"/>
  <c r="C91" i="24"/>
  <c r="C95" i="24"/>
  <c r="C99" i="24"/>
  <c r="C103" i="24"/>
  <c r="C107" i="24"/>
  <c r="C85" i="24"/>
  <c r="C58" i="24"/>
  <c r="G52" i="28" l="1"/>
  <c r="K10" i="7"/>
  <c r="K9" i="7"/>
  <c r="K13" i="7"/>
  <c r="K12" i="7"/>
  <c r="K13" i="23"/>
  <c r="K12" i="23"/>
  <c r="K10" i="23"/>
  <c r="K9" i="23"/>
  <c r="F23" i="23"/>
  <c r="F25" i="23"/>
  <c r="I10" i="23"/>
  <c r="I15" i="23" s="1"/>
  <c r="F2" i="23"/>
  <c r="D18" i="23" s="1"/>
  <c r="G8" i="23"/>
  <c r="L10" i="23"/>
  <c r="L9" i="23"/>
  <c r="M12" i="23"/>
  <c r="M13" i="23"/>
  <c r="N10" i="23"/>
  <c r="N9" i="23"/>
  <c r="N13" i="23"/>
  <c r="N12" i="23"/>
  <c r="F24" i="23"/>
  <c r="L12" i="23"/>
  <c r="L13" i="23"/>
  <c r="M9" i="23"/>
  <c r="M10" i="23"/>
  <c r="H9" i="23"/>
  <c r="H14" i="23" s="1"/>
  <c r="H15" i="23"/>
  <c r="J9" i="23"/>
  <c r="J14" i="23" s="1"/>
  <c r="J15" i="23"/>
  <c r="F3" i="23"/>
  <c r="D19" i="23" s="1"/>
  <c r="G11" i="23"/>
  <c r="L10" i="7"/>
  <c r="L9" i="7"/>
  <c r="G8" i="7"/>
  <c r="F2" i="7"/>
  <c r="D18" i="7" s="1"/>
  <c r="I10" i="7"/>
  <c r="I9" i="7" s="1"/>
  <c r="H10" i="7"/>
  <c r="H15" i="7" s="1"/>
  <c r="N12" i="7"/>
  <c r="N13" i="7"/>
  <c r="N10" i="7"/>
  <c r="N9" i="7"/>
  <c r="F23" i="7"/>
  <c r="I13" i="7"/>
  <c r="I12" i="7" s="1"/>
  <c r="J10" i="7"/>
  <c r="M12" i="7"/>
  <c r="M13" i="7"/>
  <c r="M9" i="7"/>
  <c r="M10" i="7"/>
  <c r="G11" i="7"/>
  <c r="F3" i="7"/>
  <c r="G53" i="28"/>
  <c r="L12" i="7"/>
  <c r="L13" i="7"/>
  <c r="G5" i="28"/>
  <c r="I52" i="28"/>
  <c r="B3" i="28"/>
  <c r="E5" i="28"/>
  <c r="F52" i="28"/>
  <c r="C5" i="28"/>
  <c r="H52" i="28"/>
  <c r="H23" i="28"/>
  <c r="D53" i="28"/>
  <c r="D23" i="28"/>
  <c r="C53" i="28"/>
  <c r="E53" i="28"/>
  <c r="I53" i="28"/>
  <c r="J53" i="28"/>
  <c r="H53" i="28"/>
  <c r="H54" i="28" s="1"/>
  <c r="B4" i="28"/>
  <c r="D5" i="28"/>
  <c r="I5" i="28"/>
  <c r="H5" i="28"/>
  <c r="J5" i="28"/>
  <c r="F5" i="28"/>
  <c r="E23" i="28"/>
  <c r="I23" i="28"/>
  <c r="E52" i="28"/>
  <c r="D52" i="28"/>
  <c r="C23" i="28"/>
  <c r="F14" i="26"/>
  <c r="F52" i="26"/>
  <c r="F50" i="26"/>
  <c r="F56" i="26"/>
  <c r="C27" i="24"/>
  <c r="B21" i="28"/>
  <c r="F23" i="28"/>
  <c r="F53" i="28"/>
  <c r="B22" i="28"/>
  <c r="J52" i="28"/>
  <c r="G23" i="28"/>
  <c r="J23" i="28"/>
  <c r="C52" i="28"/>
  <c r="C11" i="24"/>
  <c r="C19" i="24"/>
  <c r="C39" i="24"/>
  <c r="C35" i="24"/>
  <c r="C22" i="24"/>
  <c r="C12" i="25"/>
  <c r="C8" i="24"/>
  <c r="C43" i="24"/>
  <c r="C45" i="24"/>
  <c r="C53" i="24"/>
  <c r="C3" i="24"/>
  <c r="C38" i="24"/>
  <c r="C30" i="24"/>
  <c r="C21" i="24"/>
  <c r="C15" i="24"/>
  <c r="C31" i="24"/>
  <c r="C42" i="24"/>
  <c r="C26" i="24"/>
  <c r="C7" i="24"/>
  <c r="C23" i="24"/>
  <c r="C12" i="24"/>
  <c r="C20" i="24"/>
  <c r="C24" i="24"/>
  <c r="C28" i="24"/>
  <c r="C32" i="24"/>
  <c r="C36" i="24"/>
  <c r="C40" i="24"/>
  <c r="C44" i="24"/>
  <c r="C47" i="24"/>
  <c r="C49" i="24"/>
  <c r="C51" i="24"/>
  <c r="C5" i="24"/>
  <c r="C9" i="24"/>
  <c r="C13" i="24"/>
  <c r="C6" i="24"/>
  <c r="C10" i="24"/>
  <c r="C14" i="24"/>
  <c r="C18" i="24"/>
  <c r="C34" i="24"/>
  <c r="C46" i="24"/>
  <c r="C48" i="24"/>
  <c r="C50" i="24"/>
  <c r="C52" i="24"/>
  <c r="C4" i="24"/>
  <c r="C16" i="24"/>
  <c r="C54" i="24"/>
  <c r="C17" i="24"/>
  <c r="C25" i="24"/>
  <c r="C29" i="24"/>
  <c r="C33" i="24"/>
  <c r="C37" i="24"/>
  <c r="C41" i="24"/>
  <c r="F10" i="26"/>
  <c r="F16" i="26"/>
  <c r="F12" i="26"/>
  <c r="G54" i="28" l="1"/>
  <c r="B5" i="25"/>
  <c r="B8" i="25"/>
  <c r="L15" i="23"/>
  <c r="H9" i="7"/>
  <c r="H14" i="7" s="1"/>
  <c r="M15" i="23"/>
  <c r="N14" i="23"/>
  <c r="L14" i="23"/>
  <c r="I9" i="23"/>
  <c r="I14" i="23" s="1"/>
  <c r="G13" i="23"/>
  <c r="F11" i="23"/>
  <c r="M14" i="23"/>
  <c r="K14" i="23"/>
  <c r="N15" i="23"/>
  <c r="K15" i="23"/>
  <c r="G10" i="23"/>
  <c r="G9" i="23" s="1"/>
  <c r="F8" i="23"/>
  <c r="K14" i="7"/>
  <c r="M15" i="7"/>
  <c r="J9" i="7"/>
  <c r="I14" i="7"/>
  <c r="G13" i="7"/>
  <c r="G10" i="7"/>
  <c r="G9" i="7" s="1"/>
  <c r="F8" i="7"/>
  <c r="M14" i="7"/>
  <c r="N14" i="7"/>
  <c r="L14" i="7"/>
  <c r="N15" i="7"/>
  <c r="K15" i="7"/>
  <c r="I15" i="7"/>
  <c r="L15" i="7"/>
  <c r="I54" i="28"/>
  <c r="B5" i="28"/>
  <c r="E54" i="28"/>
  <c r="D54" i="28"/>
  <c r="C54" i="28"/>
  <c r="J54" i="28"/>
  <c r="B53" i="28"/>
  <c r="B23" i="28"/>
  <c r="F54" i="28"/>
  <c r="B52" i="28"/>
  <c r="F9" i="23" l="1"/>
  <c r="G12" i="23"/>
  <c r="F12" i="23" s="1"/>
  <c r="F13" i="23"/>
  <c r="G15" i="23"/>
  <c r="F15" i="23" s="1"/>
  <c r="F10" i="23"/>
  <c r="F10" i="7"/>
  <c r="G15" i="7"/>
  <c r="G12" i="7"/>
  <c r="F9" i="7"/>
  <c r="B54" i="28"/>
  <c r="B2" i="16"/>
  <c r="B3" i="16"/>
  <c r="B4" i="16"/>
  <c r="B5" i="16"/>
  <c r="B6" i="16"/>
  <c r="B7" i="16"/>
  <c r="B8" i="16"/>
  <c r="B1" i="16"/>
  <c r="G14" i="23" l="1"/>
  <c r="F14" i="23" s="1"/>
  <c r="G14" i="7"/>
  <c r="M12" i="12" l="1"/>
  <c r="E42" i="28"/>
  <c r="F42" i="28"/>
  <c r="G42" i="28"/>
  <c r="H42" i="28"/>
  <c r="I42" i="28"/>
  <c r="J42" i="28"/>
  <c r="D42" i="28"/>
  <c r="E41" i="28"/>
  <c r="F41" i="28"/>
  <c r="G41" i="28"/>
  <c r="H41" i="28"/>
  <c r="I41" i="28"/>
  <c r="J41" i="28"/>
  <c r="D41" i="28"/>
  <c r="E19" i="6" l="1"/>
  <c r="F19" i="6"/>
  <c r="G19" i="6"/>
  <c r="C17" i="14" l="1"/>
  <c r="D17" i="14"/>
  <c r="E17" i="14"/>
  <c r="F17" i="14"/>
  <c r="G17" i="14"/>
  <c r="C18" i="14"/>
  <c r="D18" i="14"/>
  <c r="E18" i="14"/>
  <c r="F18" i="14"/>
  <c r="G18" i="14"/>
  <c r="C19" i="14"/>
  <c r="D19" i="14"/>
  <c r="E19" i="14"/>
  <c r="F19" i="14"/>
  <c r="G19" i="14"/>
  <c r="C20" i="14"/>
  <c r="D20" i="14"/>
  <c r="E20" i="14"/>
  <c r="F20" i="14"/>
  <c r="G20" i="14"/>
  <c r="C21" i="14"/>
  <c r="D21" i="14"/>
  <c r="E21" i="14"/>
  <c r="F21" i="14"/>
  <c r="G21" i="14"/>
  <c r="C22" i="14"/>
  <c r="D22" i="14"/>
  <c r="E22" i="14"/>
  <c r="F22" i="14"/>
  <c r="G22" i="14"/>
  <c r="C23" i="14"/>
  <c r="D23" i="14"/>
  <c r="E23" i="14"/>
  <c r="F23" i="14"/>
  <c r="G23" i="14"/>
  <c r="C24" i="14"/>
  <c r="D24" i="14"/>
  <c r="E24" i="14"/>
  <c r="F24" i="14"/>
  <c r="G24" i="14"/>
  <c r="C25" i="14"/>
  <c r="D25" i="14"/>
  <c r="E25" i="14"/>
  <c r="F25" i="14"/>
  <c r="G25" i="14"/>
  <c r="C26" i="14"/>
  <c r="D26" i="14"/>
  <c r="E26" i="14"/>
  <c r="F26" i="14"/>
  <c r="G26" i="14"/>
  <c r="C27" i="14"/>
  <c r="D27" i="14"/>
  <c r="E27" i="14"/>
  <c r="F27" i="14"/>
  <c r="G27" i="14"/>
  <c r="C28" i="14"/>
  <c r="D28" i="14"/>
  <c r="E28" i="14"/>
  <c r="F28" i="14"/>
  <c r="G28" i="14"/>
  <c r="C29" i="14"/>
  <c r="D29" i="14"/>
  <c r="E29" i="14"/>
  <c r="F29" i="14"/>
  <c r="G29" i="14"/>
  <c r="C30" i="14"/>
  <c r="D30" i="14"/>
  <c r="E30" i="14"/>
  <c r="F30" i="14"/>
  <c r="G30" i="14"/>
  <c r="C31" i="14"/>
  <c r="D31" i="14"/>
  <c r="E31" i="14"/>
  <c r="F31" i="14"/>
  <c r="G31" i="14"/>
  <c r="C32" i="14"/>
  <c r="D32" i="14"/>
  <c r="E32" i="14"/>
  <c r="F32" i="14"/>
  <c r="G32" i="14"/>
  <c r="C33" i="14"/>
  <c r="D33" i="14"/>
  <c r="E33" i="14"/>
  <c r="F33" i="14"/>
  <c r="G33" i="14"/>
  <c r="C34" i="14"/>
  <c r="D34" i="14"/>
  <c r="E34" i="14"/>
  <c r="F34" i="14"/>
  <c r="G34" i="14"/>
  <c r="C35" i="14"/>
  <c r="D35" i="14"/>
  <c r="E35" i="14"/>
  <c r="F35" i="14"/>
  <c r="G35" i="14"/>
  <c r="C36" i="14"/>
  <c r="D36" i="14"/>
  <c r="E36" i="14"/>
  <c r="F36" i="14"/>
  <c r="G36" i="14"/>
  <c r="C37" i="14"/>
  <c r="D37" i="14"/>
  <c r="E37" i="14"/>
  <c r="F37" i="14"/>
  <c r="G37" i="14"/>
  <c r="C38" i="14"/>
  <c r="D38" i="14"/>
  <c r="E38" i="14"/>
  <c r="F38" i="14"/>
  <c r="G38" i="14"/>
  <c r="C39" i="14"/>
  <c r="D39" i="14"/>
  <c r="E39" i="14"/>
  <c r="F39" i="14"/>
  <c r="G39" i="14"/>
  <c r="C40" i="14"/>
  <c r="D40" i="14"/>
  <c r="E40" i="14"/>
  <c r="F40" i="14"/>
  <c r="G40" i="14"/>
  <c r="C41" i="14"/>
  <c r="D41" i="14"/>
  <c r="E41" i="14"/>
  <c r="F41" i="14"/>
  <c r="G41" i="14"/>
  <c r="C42" i="14"/>
  <c r="D42" i="14"/>
  <c r="E42" i="14"/>
  <c r="F42" i="14"/>
  <c r="G42" i="14"/>
  <c r="C43" i="14"/>
  <c r="D43" i="14"/>
  <c r="E43" i="14"/>
  <c r="F43" i="14"/>
  <c r="G43" i="14"/>
  <c r="C44" i="14"/>
  <c r="D44" i="14"/>
  <c r="E44" i="14"/>
  <c r="F44" i="14"/>
  <c r="G44" i="14"/>
  <c r="C45" i="14"/>
  <c r="D45" i="14"/>
  <c r="E45" i="14"/>
  <c r="F45" i="14"/>
  <c r="G45" i="14"/>
  <c r="C46" i="14"/>
  <c r="D46" i="14"/>
  <c r="E46" i="14"/>
  <c r="F46" i="14"/>
  <c r="G46" i="14"/>
  <c r="C47" i="14"/>
  <c r="D47" i="14"/>
  <c r="E47" i="14"/>
  <c r="F47" i="14"/>
  <c r="G47" i="14"/>
  <c r="C48" i="14"/>
  <c r="D48" i="14"/>
  <c r="E48" i="14"/>
  <c r="F48" i="14"/>
  <c r="G48" i="14"/>
  <c r="C49" i="14"/>
  <c r="D49" i="14"/>
  <c r="E49" i="14"/>
  <c r="F49" i="14"/>
  <c r="G49" i="14"/>
  <c r="C50" i="14"/>
  <c r="D50" i="14"/>
  <c r="E50" i="14"/>
  <c r="F50" i="14"/>
  <c r="G50" i="14"/>
  <c r="C51" i="14"/>
  <c r="D51" i="14"/>
  <c r="E51" i="14"/>
  <c r="F51" i="14"/>
  <c r="G51" i="14"/>
  <c r="C52" i="14"/>
  <c r="D52" i="14"/>
  <c r="E52" i="14"/>
  <c r="F52" i="14"/>
  <c r="G52" i="14"/>
  <c r="C53" i="14"/>
  <c r="D53" i="14"/>
  <c r="E53" i="14"/>
  <c r="F53" i="14"/>
  <c r="G53" i="14"/>
  <c r="C54" i="14"/>
  <c r="D54" i="14"/>
  <c r="E54" i="14"/>
  <c r="F54" i="14"/>
  <c r="G54" i="14"/>
  <c r="C55" i="14"/>
  <c r="D55" i="14"/>
  <c r="E55" i="14"/>
  <c r="F55" i="14"/>
  <c r="G55" i="14"/>
  <c r="C56" i="14"/>
  <c r="D56" i="14"/>
  <c r="E56" i="14"/>
  <c r="F56" i="14"/>
  <c r="G56" i="14"/>
  <c r="C57" i="14"/>
  <c r="D57" i="14"/>
  <c r="E57" i="14"/>
  <c r="F57" i="14"/>
  <c r="G57" i="14"/>
  <c r="C58" i="14"/>
  <c r="D58" i="14"/>
  <c r="E58" i="14"/>
  <c r="F58" i="14"/>
  <c r="G58" i="14"/>
  <c r="C59" i="14"/>
  <c r="D59" i="14"/>
  <c r="E59" i="14"/>
  <c r="F59" i="14"/>
  <c r="G59" i="14"/>
  <c r="C60" i="14"/>
  <c r="D60" i="14"/>
  <c r="E60" i="14"/>
  <c r="F60" i="14"/>
  <c r="G60" i="14"/>
  <c r="C61" i="14"/>
  <c r="D61" i="14"/>
  <c r="E61" i="14"/>
  <c r="F61" i="14"/>
  <c r="G61" i="14"/>
  <c r="C62" i="14"/>
  <c r="D62" i="14"/>
  <c r="E62" i="14"/>
  <c r="F62" i="14"/>
  <c r="G62" i="14"/>
  <c r="C63" i="14"/>
  <c r="D63" i="14"/>
  <c r="E63" i="14"/>
  <c r="F63" i="14"/>
  <c r="G63" i="14"/>
  <c r="C64" i="14"/>
  <c r="D64" i="14"/>
  <c r="E64" i="14"/>
  <c r="F64" i="14"/>
  <c r="G64" i="14"/>
  <c r="C65" i="14"/>
  <c r="D65" i="14"/>
  <c r="E65" i="14"/>
  <c r="F65" i="14"/>
  <c r="G65" i="14"/>
  <c r="C66" i="14"/>
  <c r="D66" i="14"/>
  <c r="E66" i="14"/>
  <c r="F66" i="14"/>
  <c r="G66" i="14"/>
  <c r="C67" i="14"/>
  <c r="D67" i="14"/>
  <c r="E67" i="14"/>
  <c r="F67" i="14"/>
  <c r="G67" i="14"/>
  <c r="C68" i="14"/>
  <c r="D68" i="14"/>
  <c r="E68" i="14"/>
  <c r="F68" i="14"/>
  <c r="G68" i="14"/>
  <c r="C69" i="14"/>
  <c r="D69" i="14"/>
  <c r="E69" i="14"/>
  <c r="F69" i="14"/>
  <c r="G69" i="14"/>
  <c r="C70" i="14"/>
  <c r="D70" i="14"/>
  <c r="E70" i="14"/>
  <c r="F70" i="14"/>
  <c r="G70" i="14"/>
  <c r="C71" i="14"/>
  <c r="D71" i="14"/>
  <c r="E71" i="14"/>
  <c r="F71" i="14"/>
  <c r="G71" i="14"/>
  <c r="C72" i="14"/>
  <c r="D72" i="14"/>
  <c r="E72" i="14"/>
  <c r="F72" i="14"/>
  <c r="G72" i="14"/>
  <c r="C73" i="14"/>
  <c r="D73" i="14"/>
  <c r="E73" i="14"/>
  <c r="F73" i="14"/>
  <c r="G73" i="14"/>
  <c r="C74" i="14"/>
  <c r="D74" i="14"/>
  <c r="E74" i="14"/>
  <c r="F74" i="14"/>
  <c r="G74" i="14"/>
  <c r="C75" i="14"/>
  <c r="D75" i="14"/>
  <c r="E75" i="14"/>
  <c r="F75" i="14"/>
  <c r="G75" i="14"/>
  <c r="C76" i="14"/>
  <c r="D76" i="14"/>
  <c r="E76" i="14"/>
  <c r="F76" i="14"/>
  <c r="G76" i="14"/>
  <c r="C77" i="14"/>
  <c r="D77" i="14"/>
  <c r="E77" i="14"/>
  <c r="F77" i="14"/>
  <c r="G77" i="14"/>
  <c r="C78" i="14"/>
  <c r="D78" i="14"/>
  <c r="E78" i="14"/>
  <c r="F78" i="14"/>
  <c r="G78" i="14"/>
  <c r="C79" i="14"/>
  <c r="D79" i="14"/>
  <c r="E79" i="14"/>
  <c r="F79" i="14"/>
  <c r="G79" i="14"/>
  <c r="C80" i="14"/>
  <c r="D80" i="14"/>
  <c r="E80" i="14"/>
  <c r="F80" i="14"/>
  <c r="G80" i="14"/>
  <c r="C81" i="14"/>
  <c r="D81" i="14"/>
  <c r="E81" i="14"/>
  <c r="F81" i="14"/>
  <c r="G81" i="14"/>
  <c r="C82" i="14"/>
  <c r="D82" i="14"/>
  <c r="E82" i="14"/>
  <c r="F82" i="14"/>
  <c r="G82" i="14"/>
  <c r="C83" i="14"/>
  <c r="D83" i="14"/>
  <c r="E83" i="14"/>
  <c r="F83" i="14"/>
  <c r="G83" i="14"/>
  <c r="C84" i="14"/>
  <c r="D84" i="14"/>
  <c r="E84" i="14"/>
  <c r="F84" i="14"/>
  <c r="G84" i="14"/>
  <c r="C85" i="14"/>
  <c r="D85" i="14"/>
  <c r="E85" i="14"/>
  <c r="F85" i="14"/>
  <c r="G85" i="14"/>
  <c r="C86" i="14"/>
  <c r="D86" i="14"/>
  <c r="E86" i="14"/>
  <c r="F86" i="14"/>
  <c r="G86" i="14"/>
  <c r="C87" i="14"/>
  <c r="D87" i="14"/>
  <c r="E87" i="14"/>
  <c r="F87" i="14"/>
  <c r="G87" i="14"/>
  <c r="C88" i="14"/>
  <c r="D88" i="14"/>
  <c r="E88" i="14"/>
  <c r="F88" i="14"/>
  <c r="G88" i="14"/>
  <c r="C89" i="14"/>
  <c r="D89" i="14"/>
  <c r="E89" i="14"/>
  <c r="F89" i="14"/>
  <c r="G89" i="14"/>
  <c r="C90" i="14"/>
  <c r="D90" i="14"/>
  <c r="E90" i="14"/>
  <c r="F90" i="14"/>
  <c r="G90" i="14"/>
  <c r="C91" i="14"/>
  <c r="D91" i="14"/>
  <c r="E91" i="14"/>
  <c r="F91" i="14"/>
  <c r="G91" i="14"/>
  <c r="C92" i="14"/>
  <c r="D92" i="14"/>
  <c r="E92" i="14"/>
  <c r="F92" i="14"/>
  <c r="G92" i="14"/>
  <c r="C93" i="14"/>
  <c r="D93" i="14"/>
  <c r="E93" i="14"/>
  <c r="F93" i="14"/>
  <c r="G93" i="14"/>
  <c r="C94" i="14"/>
  <c r="D94" i="14"/>
  <c r="E94" i="14"/>
  <c r="F94" i="14"/>
  <c r="G94" i="14"/>
  <c r="C95" i="14"/>
  <c r="D95" i="14"/>
  <c r="E95" i="14"/>
  <c r="F95" i="14"/>
  <c r="G95" i="14"/>
  <c r="C96" i="14"/>
  <c r="D96" i="14"/>
  <c r="E96" i="14"/>
  <c r="F96" i="14"/>
  <c r="G96" i="14"/>
  <c r="C97" i="14"/>
  <c r="D97" i="14"/>
  <c r="E97" i="14"/>
  <c r="F97" i="14"/>
  <c r="G97" i="14"/>
  <c r="C98" i="14"/>
  <c r="D98" i="14"/>
  <c r="E98" i="14"/>
  <c r="F98" i="14"/>
  <c r="G98" i="14"/>
  <c r="C99" i="14"/>
  <c r="D99" i="14"/>
  <c r="E99" i="14"/>
  <c r="F99" i="14"/>
  <c r="G99" i="14"/>
  <c r="C100" i="14"/>
  <c r="D100" i="14"/>
  <c r="E100" i="14"/>
  <c r="F100" i="14"/>
  <c r="G100" i="14"/>
  <c r="C101" i="14"/>
  <c r="D101" i="14"/>
  <c r="E101" i="14"/>
  <c r="F101" i="14"/>
  <c r="G101" i="14"/>
  <c r="C102" i="14"/>
  <c r="D102" i="14"/>
  <c r="E102" i="14"/>
  <c r="F102" i="14"/>
  <c r="G102" i="14"/>
  <c r="C103" i="14"/>
  <c r="D103" i="14"/>
  <c r="E103" i="14"/>
  <c r="F103" i="14"/>
  <c r="G103" i="14"/>
  <c r="C104" i="14"/>
  <c r="D104" i="14"/>
  <c r="E104" i="14"/>
  <c r="F104" i="14"/>
  <c r="G104" i="14"/>
  <c r="C105" i="14"/>
  <c r="D105" i="14"/>
  <c r="E105" i="14"/>
  <c r="F105" i="14"/>
  <c r="G105" i="14"/>
  <c r="C106" i="14"/>
  <c r="D106" i="14"/>
  <c r="E106" i="14"/>
  <c r="F106" i="14"/>
  <c r="G106" i="14"/>
  <c r="C107" i="14"/>
  <c r="D107" i="14"/>
  <c r="E107" i="14"/>
  <c r="F107" i="14"/>
  <c r="G107" i="14"/>
  <c r="C108" i="14"/>
  <c r="D108" i="14"/>
  <c r="E108" i="14"/>
  <c r="F108" i="14"/>
  <c r="G108" i="14"/>
  <c r="C109" i="14"/>
  <c r="D109" i="14"/>
  <c r="E109" i="14"/>
  <c r="F109" i="14"/>
  <c r="G109" i="14"/>
  <c r="C110" i="14"/>
  <c r="D110" i="14"/>
  <c r="E110" i="14"/>
  <c r="F110" i="14"/>
  <c r="G110" i="14"/>
  <c r="C111" i="14"/>
  <c r="D111" i="14"/>
  <c r="E111" i="14"/>
  <c r="F111" i="14"/>
  <c r="G111" i="14"/>
  <c r="C112" i="14"/>
  <c r="D112" i="14"/>
  <c r="E112" i="14"/>
  <c r="F112" i="14"/>
  <c r="G112" i="14"/>
  <c r="C113" i="14"/>
  <c r="D113" i="14"/>
  <c r="E113" i="14"/>
  <c r="F113" i="14"/>
  <c r="G113" i="14"/>
  <c r="C114" i="14"/>
  <c r="D114" i="14"/>
  <c r="E114" i="14"/>
  <c r="F114" i="14"/>
  <c r="G114" i="14"/>
  <c r="C115" i="14"/>
  <c r="D115" i="14"/>
  <c r="E115" i="14"/>
  <c r="F115" i="14"/>
  <c r="G115" i="14"/>
  <c r="D16" i="14"/>
  <c r="E16" i="14"/>
  <c r="F16" i="14"/>
  <c r="G16" i="14"/>
  <c r="C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D3" i="14"/>
  <c r="I9" i="14" l="1"/>
  <c r="L6" i="14"/>
  <c r="J6" i="14"/>
  <c r="K6" i="14"/>
  <c r="P6" i="14"/>
  <c r="M6" i="14"/>
  <c r="P7" i="14"/>
  <c r="N6" i="14"/>
  <c r="O6" i="14"/>
  <c r="L7" i="14"/>
  <c r="I7" i="14"/>
  <c r="J7" i="14"/>
  <c r="N7" i="14"/>
  <c r="O7" i="14"/>
  <c r="I6" i="14"/>
  <c r="K7" i="14"/>
  <c r="M7" i="14"/>
  <c r="L8" i="14"/>
  <c r="O9" i="14"/>
  <c r="K9" i="14"/>
  <c r="N8" i="14"/>
  <c r="P8" i="14"/>
  <c r="M9" i="14"/>
  <c r="J8" i="14"/>
  <c r="N9" i="14"/>
  <c r="K8" i="14"/>
  <c r="O8" i="14"/>
  <c r="L9" i="14"/>
  <c r="P9" i="14"/>
  <c r="M8" i="14"/>
  <c r="J9" i="14"/>
  <c r="L47" i="13"/>
  <c r="G47" i="13"/>
  <c r="L46" i="13"/>
  <c r="G46" i="13"/>
  <c r="L45" i="13"/>
  <c r="G45" i="13"/>
  <c r="L44" i="13"/>
  <c r="G44" i="13"/>
  <c r="L43" i="13"/>
  <c r="G43" i="13"/>
  <c r="L42" i="13"/>
  <c r="G42" i="13"/>
  <c r="L41" i="13"/>
  <c r="G41" i="13"/>
  <c r="L40" i="13"/>
  <c r="G40" i="13"/>
  <c r="L39" i="13"/>
  <c r="G39" i="13"/>
  <c r="L38" i="13"/>
  <c r="G38" i="13"/>
  <c r="L37" i="13"/>
  <c r="G37" i="13"/>
  <c r="L36" i="13"/>
  <c r="G36" i="13"/>
  <c r="L35" i="13"/>
  <c r="G35" i="13"/>
  <c r="L34" i="13"/>
  <c r="G34" i="13"/>
  <c r="L33" i="13"/>
  <c r="G33" i="13"/>
  <c r="L32" i="13"/>
  <c r="G32" i="13"/>
  <c r="L31" i="13"/>
  <c r="G31" i="13"/>
  <c r="L30" i="13"/>
  <c r="G30" i="13"/>
  <c r="L29" i="13"/>
  <c r="G29" i="13"/>
  <c r="L28" i="13"/>
  <c r="G28" i="13"/>
  <c r="L27" i="13"/>
  <c r="G27" i="13"/>
  <c r="L26" i="13"/>
  <c r="G26" i="13"/>
  <c r="L25" i="13"/>
  <c r="G25" i="13"/>
  <c r="L24" i="13"/>
  <c r="G24" i="13"/>
  <c r="L23" i="13"/>
  <c r="G23" i="13"/>
  <c r="L22" i="13"/>
  <c r="G22" i="13"/>
  <c r="L21" i="13"/>
  <c r="G21" i="13"/>
  <c r="L20" i="13"/>
  <c r="G20" i="13"/>
  <c r="L19" i="13"/>
  <c r="G19" i="13"/>
  <c r="L18" i="13"/>
  <c r="G18" i="13"/>
  <c r="L17" i="13"/>
  <c r="G17" i="13"/>
  <c r="L16" i="13"/>
  <c r="G16" i="13"/>
  <c r="L15" i="13"/>
  <c r="G15" i="13"/>
  <c r="L14" i="13"/>
  <c r="G14" i="13"/>
  <c r="L13" i="13"/>
  <c r="G13" i="13"/>
  <c r="K9" i="13"/>
  <c r="J9" i="13"/>
  <c r="F9" i="13"/>
  <c r="E9" i="13"/>
  <c r="B3" i="13"/>
  <c r="O2" i="12"/>
  <c r="L9" i="13" l="1"/>
  <c r="F10" i="13"/>
  <c r="G9" i="13"/>
  <c r="P10" i="14"/>
  <c r="N10" i="14"/>
  <c r="L10" i="14"/>
  <c r="J10" i="14"/>
  <c r="H9" i="14"/>
  <c r="O10" i="14"/>
  <c r="M10" i="14"/>
  <c r="K10" i="14"/>
  <c r="D3" i="12"/>
  <c r="P117" i="12"/>
  <c r="J117" i="12" s="1"/>
  <c r="P116" i="12"/>
  <c r="J116" i="12" s="1"/>
  <c r="P115" i="12"/>
  <c r="J115" i="12" s="1"/>
  <c r="P114" i="12"/>
  <c r="J114" i="12" s="1"/>
  <c r="P113" i="12"/>
  <c r="J113" i="12" s="1"/>
  <c r="P112" i="12"/>
  <c r="J112" i="12" s="1"/>
  <c r="P111" i="12"/>
  <c r="J111" i="12" s="1"/>
  <c r="P110" i="12"/>
  <c r="J110" i="12" s="1"/>
  <c r="P109" i="12"/>
  <c r="J109" i="12" s="1"/>
  <c r="P108" i="12"/>
  <c r="J108" i="12" s="1"/>
  <c r="P107" i="12"/>
  <c r="J107" i="12" s="1"/>
  <c r="P106" i="12"/>
  <c r="J106" i="12" s="1"/>
  <c r="P105" i="12"/>
  <c r="J105" i="12" s="1"/>
  <c r="P104" i="12"/>
  <c r="J104" i="12" s="1"/>
  <c r="P103" i="12"/>
  <c r="J103" i="12" s="1"/>
  <c r="P102" i="12"/>
  <c r="J102" i="12" s="1"/>
  <c r="P101" i="12"/>
  <c r="J101" i="12" s="1"/>
  <c r="P100" i="12"/>
  <c r="J100" i="12" s="1"/>
  <c r="P99" i="12"/>
  <c r="J99" i="12" s="1"/>
  <c r="P98" i="12"/>
  <c r="J98" i="12" s="1"/>
  <c r="P97" i="12"/>
  <c r="J97" i="12" s="1"/>
  <c r="P96" i="12"/>
  <c r="J96" i="12" s="1"/>
  <c r="P95" i="12"/>
  <c r="J95" i="12" s="1"/>
  <c r="P94" i="12"/>
  <c r="J94" i="12" s="1"/>
  <c r="P93" i="12"/>
  <c r="J93" i="12" s="1"/>
  <c r="P92" i="12"/>
  <c r="J92" i="12" s="1"/>
  <c r="P91" i="12"/>
  <c r="J91" i="12" s="1"/>
  <c r="P90" i="12"/>
  <c r="J90" i="12" s="1"/>
  <c r="P89" i="12"/>
  <c r="J89" i="12" s="1"/>
  <c r="P88" i="12"/>
  <c r="J88" i="12" s="1"/>
  <c r="P87" i="12"/>
  <c r="J87" i="12" s="1"/>
  <c r="P86" i="12"/>
  <c r="J86" i="12" s="1"/>
  <c r="P85" i="12"/>
  <c r="J85" i="12" s="1"/>
  <c r="P84" i="12"/>
  <c r="J84" i="12" s="1"/>
  <c r="P83" i="12"/>
  <c r="J83" i="12" s="1"/>
  <c r="P82" i="12"/>
  <c r="J82" i="12" s="1"/>
  <c r="P81" i="12"/>
  <c r="J81" i="12" s="1"/>
  <c r="P80" i="12"/>
  <c r="J80" i="12" s="1"/>
  <c r="P79" i="12"/>
  <c r="J79" i="12" s="1"/>
  <c r="P78" i="12"/>
  <c r="J78" i="12" s="1"/>
  <c r="P77" i="12"/>
  <c r="P76" i="12"/>
  <c r="P75" i="12"/>
  <c r="J75" i="12" s="1"/>
  <c r="P74" i="12"/>
  <c r="P73" i="12"/>
  <c r="J73" i="12" s="1"/>
  <c r="P72" i="12"/>
  <c r="J72" i="12" s="1"/>
  <c r="P71" i="12"/>
  <c r="J71" i="12" s="1"/>
  <c r="P70" i="12"/>
  <c r="J70" i="12" s="1"/>
  <c r="P69" i="12"/>
  <c r="J69" i="12" s="1"/>
  <c r="P68" i="12"/>
  <c r="J68" i="12" s="1"/>
  <c r="P67" i="12"/>
  <c r="J67" i="12" s="1"/>
  <c r="P66" i="12"/>
  <c r="J66" i="12" s="1"/>
  <c r="P65" i="12"/>
  <c r="P64" i="12"/>
  <c r="P63" i="12"/>
  <c r="P62" i="12"/>
  <c r="J62" i="12" s="1"/>
  <c r="P61" i="12"/>
  <c r="J61" i="12" s="1"/>
  <c r="P60" i="12"/>
  <c r="J60" i="12" s="1"/>
  <c r="P59" i="12"/>
  <c r="J59" i="12" s="1"/>
  <c r="P58" i="12"/>
  <c r="J58" i="12" s="1"/>
  <c r="P57" i="12"/>
  <c r="J57" i="12" s="1"/>
  <c r="P56" i="12"/>
  <c r="J56" i="12" s="1"/>
  <c r="P55" i="12"/>
  <c r="J55" i="12" s="1"/>
  <c r="P54" i="12"/>
  <c r="J54" i="12" s="1"/>
  <c r="P53" i="12"/>
  <c r="J53" i="12" s="1"/>
  <c r="C42" i="28"/>
  <c r="J40" i="28"/>
  <c r="J46" i="28" s="1"/>
  <c r="I40" i="28"/>
  <c r="I46" i="28" s="1"/>
  <c r="H40" i="28"/>
  <c r="H46" i="28" s="1"/>
  <c r="G40" i="28"/>
  <c r="G46" i="28" s="1"/>
  <c r="F40" i="28"/>
  <c r="F46" i="28" s="1"/>
  <c r="E40" i="28"/>
  <c r="E46" i="28" s="1"/>
  <c r="D40" i="28"/>
  <c r="D46" i="28" s="1"/>
  <c r="D10" i="12"/>
  <c r="F10" i="12" s="1"/>
  <c r="J39" i="28"/>
  <c r="I39" i="28"/>
  <c r="H39" i="28"/>
  <c r="G39" i="28"/>
  <c r="F39" i="28"/>
  <c r="E39" i="28"/>
  <c r="D39" i="28"/>
  <c r="D9" i="12"/>
  <c r="F9" i="12" s="1"/>
  <c r="F8" i="12" l="1"/>
  <c r="E10" i="12"/>
  <c r="E9" i="12"/>
  <c r="D45" i="28"/>
  <c r="D47" i="28"/>
  <c r="H45" i="28"/>
  <c r="H47" i="28"/>
  <c r="I45" i="28"/>
  <c r="I47" i="28"/>
  <c r="F45" i="28"/>
  <c r="F47" i="28"/>
  <c r="J45" i="28"/>
  <c r="J47" i="28"/>
  <c r="E45" i="28"/>
  <c r="E47" i="28"/>
  <c r="G45" i="28"/>
  <c r="G47" i="28"/>
  <c r="L12" i="12"/>
  <c r="D16" i="16" s="1"/>
  <c r="N12" i="12"/>
  <c r="D8" i="12" s="1"/>
  <c r="L6" i="13"/>
  <c r="M6" i="13" s="1"/>
  <c r="G6" i="13"/>
  <c r="H6" i="13" s="1"/>
  <c r="J74" i="12"/>
  <c r="J64" i="12"/>
  <c r="J76" i="12"/>
  <c r="J65" i="12"/>
  <c r="J77" i="12"/>
  <c r="J63" i="12"/>
  <c r="B42" i="28"/>
  <c r="O88" i="12"/>
  <c r="K88" i="12"/>
  <c r="O92" i="12"/>
  <c r="K92" i="12"/>
  <c r="O96" i="12"/>
  <c r="K96" i="12"/>
  <c r="O100" i="12"/>
  <c r="K100" i="12"/>
  <c r="O104" i="12"/>
  <c r="K104" i="12"/>
  <c r="O108" i="12"/>
  <c r="K108" i="12"/>
  <c r="O112" i="12"/>
  <c r="K112" i="12"/>
  <c r="O116" i="12"/>
  <c r="K116" i="12"/>
  <c r="O89" i="12"/>
  <c r="K89" i="12"/>
  <c r="O93" i="12"/>
  <c r="K93" i="12"/>
  <c r="O97" i="12"/>
  <c r="K97" i="12"/>
  <c r="O101" i="12"/>
  <c r="K101" i="12"/>
  <c r="O105" i="12"/>
  <c r="K105" i="12"/>
  <c r="O109" i="12"/>
  <c r="K109" i="12"/>
  <c r="O113" i="12"/>
  <c r="K113" i="12"/>
  <c r="O117" i="12"/>
  <c r="K117" i="12"/>
  <c r="O90" i="12"/>
  <c r="K90" i="12"/>
  <c r="O94" i="12"/>
  <c r="K94" i="12"/>
  <c r="O98" i="12"/>
  <c r="K98" i="12"/>
  <c r="O102" i="12"/>
  <c r="K102" i="12"/>
  <c r="O106" i="12"/>
  <c r="K106" i="12"/>
  <c r="O110" i="12"/>
  <c r="K110" i="12"/>
  <c r="O114" i="12"/>
  <c r="K114" i="12"/>
  <c r="O87" i="12"/>
  <c r="K87" i="12"/>
  <c r="O91" i="12"/>
  <c r="K91" i="12"/>
  <c r="O95" i="12"/>
  <c r="K95" i="12"/>
  <c r="O99" i="12"/>
  <c r="K99" i="12"/>
  <c r="O103" i="12"/>
  <c r="K103" i="12"/>
  <c r="O107" i="12"/>
  <c r="K107" i="12"/>
  <c r="O111" i="12"/>
  <c r="K111" i="12"/>
  <c r="O115" i="12"/>
  <c r="K115" i="12"/>
  <c r="O54" i="12"/>
  <c r="K54" i="12"/>
  <c r="O58" i="12"/>
  <c r="K58" i="12"/>
  <c r="O62" i="12"/>
  <c r="K62" i="12"/>
  <c r="O66" i="12"/>
  <c r="K66" i="12"/>
  <c r="O70" i="12"/>
  <c r="K70" i="12"/>
  <c r="O74" i="12"/>
  <c r="K74" i="12"/>
  <c r="O78" i="12"/>
  <c r="K78" i="12"/>
  <c r="O82" i="12"/>
  <c r="K82" i="12"/>
  <c r="O86" i="12"/>
  <c r="K86" i="12"/>
  <c r="O56" i="12"/>
  <c r="K56" i="12"/>
  <c r="O60" i="12"/>
  <c r="K60" i="12"/>
  <c r="O64" i="12"/>
  <c r="K64" i="12"/>
  <c r="O68" i="12"/>
  <c r="K68" i="12"/>
  <c r="O72" i="12"/>
  <c r="O10" i="12" s="1"/>
  <c r="K72" i="12"/>
  <c r="O76" i="12"/>
  <c r="K76" i="12"/>
  <c r="O80" i="12"/>
  <c r="K80" i="12"/>
  <c r="O84" i="12"/>
  <c r="K84" i="12"/>
  <c r="O53" i="12"/>
  <c r="K53" i="12"/>
  <c r="O57" i="12"/>
  <c r="K57" i="12"/>
  <c r="O61" i="12"/>
  <c r="K61" i="12"/>
  <c r="O65" i="12"/>
  <c r="K65" i="12"/>
  <c r="O69" i="12"/>
  <c r="K69" i="12"/>
  <c r="O73" i="12"/>
  <c r="K73" i="12"/>
  <c r="O77" i="12"/>
  <c r="K77" i="12"/>
  <c r="O81" i="12"/>
  <c r="K81" i="12"/>
  <c r="O85" i="12"/>
  <c r="K85" i="12"/>
  <c r="O55" i="12"/>
  <c r="K55" i="12"/>
  <c r="O59" i="12"/>
  <c r="K59" i="12"/>
  <c r="O63" i="12"/>
  <c r="K63" i="12"/>
  <c r="O67" i="12"/>
  <c r="K67" i="12"/>
  <c r="O71" i="12"/>
  <c r="K71" i="12"/>
  <c r="O75" i="12"/>
  <c r="K75" i="12"/>
  <c r="O79" i="12"/>
  <c r="K79" i="12"/>
  <c r="O83" i="12"/>
  <c r="K83" i="12"/>
  <c r="P9" i="12"/>
  <c r="E8" i="12" l="1"/>
  <c r="L3" i="12"/>
  <c r="J6" i="3"/>
  <c r="J6" i="25"/>
  <c r="I6" i="25"/>
  <c r="I6" i="3"/>
  <c r="G6" i="25"/>
  <c r="G6" i="3"/>
  <c r="H6" i="25"/>
  <c r="H6" i="3"/>
  <c r="K6" i="25"/>
  <c r="K6" i="3"/>
  <c r="E6" i="25"/>
  <c r="E6" i="3"/>
  <c r="F6" i="25"/>
  <c r="F6" i="3"/>
  <c r="C46" i="27"/>
  <c r="C33" i="27"/>
  <c r="C54" i="27"/>
  <c r="C59" i="27"/>
  <c r="C21" i="27"/>
  <c r="C43" i="27"/>
  <c r="C56" i="27"/>
  <c r="C34" i="27"/>
  <c r="C55" i="27"/>
  <c r="K5" i="27"/>
  <c r="F5" i="27"/>
  <c r="I5" i="27"/>
  <c r="G5" i="27"/>
  <c r="H5" i="27"/>
  <c r="J5" i="27"/>
  <c r="E5" i="27"/>
  <c r="C11" i="2"/>
  <c r="C12" i="2"/>
  <c r="C14" i="2"/>
  <c r="C10" i="2"/>
  <c r="K9" i="11" l="1"/>
  <c r="J9" i="11"/>
  <c r="G14" i="11" l="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13" i="11"/>
  <c r="E9" i="11"/>
  <c r="F9" i="11"/>
  <c r="F10" i="11" l="1"/>
  <c r="L9" i="11"/>
  <c r="L6" i="11" s="1"/>
  <c r="M6" i="11" s="1"/>
  <c r="B3" i="11"/>
  <c r="G9" i="11" l="1"/>
  <c r="G6" i="11" s="1"/>
  <c r="H6" i="11" s="1"/>
  <c r="I9" i="28" l="1"/>
  <c r="J10" i="28"/>
  <c r="I10" i="28"/>
  <c r="H10" i="28"/>
  <c r="G10" i="28"/>
  <c r="F10" i="28"/>
  <c r="E10" i="28"/>
  <c r="E60" i="28" s="1"/>
  <c r="D10" i="28"/>
  <c r="D60" i="28" s="1"/>
  <c r="C10" i="28"/>
  <c r="C60" i="28" s="1"/>
  <c r="J9" i="28"/>
  <c r="H9" i="28"/>
  <c r="G9" i="28"/>
  <c r="F9" i="28"/>
  <c r="E9" i="28"/>
  <c r="E59" i="28" s="1"/>
  <c r="D9" i="28"/>
  <c r="D59" i="28" s="1"/>
  <c r="C9" i="28"/>
  <c r="C59" i="28" s="1"/>
  <c r="I12" i="28" l="1"/>
  <c r="I62" i="28" s="1"/>
  <c r="H11" i="28"/>
  <c r="H61" i="28" s="1"/>
  <c r="H12" i="28"/>
  <c r="H62" i="28" s="1"/>
  <c r="I11" i="28"/>
  <c r="I61" i="28" s="1"/>
  <c r="J11" i="28"/>
  <c r="J61" i="28" s="1"/>
  <c r="J12" i="28"/>
  <c r="J62" i="28" s="1"/>
  <c r="C12" i="28"/>
  <c r="C14" i="28" s="1"/>
  <c r="D11" i="28"/>
  <c r="D13" i="28" s="1"/>
  <c r="D12" i="28"/>
  <c r="D14" i="28" s="1"/>
  <c r="B9" i="28"/>
  <c r="B10" i="28"/>
  <c r="E5" i="3"/>
  <c r="I5" i="3"/>
  <c r="K5" i="3"/>
  <c r="J5" i="3"/>
  <c r="J14" i="28" l="1"/>
  <c r="I13" i="28"/>
  <c r="H13" i="28"/>
  <c r="J13" i="28"/>
  <c r="I14" i="28"/>
  <c r="H14" i="28"/>
  <c r="C11" i="28"/>
  <c r="C13" i="28" s="1"/>
  <c r="D15" i="28"/>
  <c r="D16" i="28" s="1"/>
  <c r="D5" i="3"/>
  <c r="J15" i="28" l="1"/>
  <c r="J17" i="28" s="1"/>
  <c r="H15" i="28"/>
  <c r="H16" i="28" s="1"/>
  <c r="I15" i="28"/>
  <c r="I16" i="28" s="1"/>
  <c r="C15" i="28"/>
  <c r="C16" i="28" s="1"/>
  <c r="D17" i="28"/>
  <c r="J16" i="28" l="1"/>
  <c r="I17" i="28"/>
  <c r="H17" i="28"/>
  <c r="C17" i="28"/>
  <c r="C4" i="6"/>
  <c r="H31" i="6"/>
  <c r="G30" i="6"/>
  <c r="G32" i="6" s="1"/>
  <c r="F30" i="6"/>
  <c r="F32" i="6" s="1"/>
  <c r="E30" i="6"/>
  <c r="E32" i="6" s="1"/>
  <c r="C18" i="3" l="1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15" i="3" l="1"/>
  <c r="C16" i="3" l="1"/>
  <c r="K12" i="3" l="1"/>
  <c r="N25" i="7" s="1"/>
  <c r="I12" i="3"/>
  <c r="L25" i="7" s="1"/>
  <c r="J12" i="3"/>
  <c r="M25" i="7" s="1"/>
  <c r="H12" i="3"/>
  <c r="K25" i="7" s="1"/>
  <c r="F12" i="3"/>
  <c r="I25" i="7" s="1"/>
  <c r="D12" i="3"/>
  <c r="G25" i="7" s="1"/>
  <c r="C11" i="3"/>
  <c r="C17" i="3"/>
  <c r="U2" i="12" l="1"/>
  <c r="M2" i="14"/>
  <c r="W2" i="12"/>
  <c r="O2" i="14"/>
  <c r="Q2" i="12"/>
  <c r="I2" i="14"/>
  <c r="V2" i="12"/>
  <c r="N2" i="14"/>
  <c r="S2" i="12"/>
  <c r="K2" i="14"/>
  <c r="X2" i="12"/>
  <c r="P2" i="14"/>
  <c r="G12" i="3"/>
  <c r="E12" i="3"/>
  <c r="H25" i="7" s="1"/>
  <c r="C10" i="3"/>
  <c r="R2" i="12" l="1"/>
  <c r="J2" i="14"/>
  <c r="T2" i="12"/>
  <c r="L2" i="14"/>
  <c r="C12" i="3"/>
  <c r="B8" i="3" s="1"/>
  <c r="B5" i="3" l="1"/>
  <c r="J31" i="28"/>
  <c r="J63" i="28" s="1"/>
  <c r="H59" i="28"/>
  <c r="J60" i="28"/>
  <c r="I32" i="28"/>
  <c r="I64" i="28" s="1"/>
  <c r="F13" i="26"/>
  <c r="F53" i="26"/>
  <c r="F55" i="26" l="1"/>
  <c r="J32" i="28"/>
  <c r="J64" i="28" s="1"/>
  <c r="J65" i="28" s="1"/>
  <c r="F49" i="26"/>
  <c r="F9" i="26"/>
  <c r="F15" i="26"/>
  <c r="H32" i="28"/>
  <c r="H64" i="28" s="1"/>
  <c r="F11" i="26"/>
  <c r="F51" i="26"/>
  <c r="I60" i="28"/>
  <c r="H31" i="28"/>
  <c r="H63" i="28" s="1"/>
  <c r="I31" i="28"/>
  <c r="I63" i="28" s="1"/>
  <c r="I65" i="28" s="1"/>
  <c r="I59" i="28"/>
  <c r="J59" i="28"/>
  <c r="J33" i="28" l="1"/>
  <c r="J34" i="28" s="1"/>
  <c r="H65" i="28"/>
  <c r="H60" i="28"/>
  <c r="H33" i="28"/>
  <c r="H34" i="28" s="1"/>
  <c r="I33" i="28"/>
  <c r="I34" i="28" s="1"/>
  <c r="J35" i="28" l="1"/>
  <c r="H35" i="28"/>
  <c r="I35" i="28"/>
  <c r="H48" i="14"/>
  <c r="H44" i="14"/>
  <c r="H40" i="14"/>
  <c r="H36" i="14"/>
  <c r="H32" i="14"/>
  <c r="H28" i="14"/>
  <c r="H24" i="14"/>
  <c r="H20" i="14"/>
  <c r="H7" i="14"/>
  <c r="H50" i="14"/>
  <c r="H46" i="14"/>
  <c r="H42" i="14"/>
  <c r="H38" i="14"/>
  <c r="H34" i="14"/>
  <c r="H30" i="14"/>
  <c r="H26" i="14"/>
  <c r="H22" i="14"/>
  <c r="H49" i="14"/>
  <c r="H47" i="14"/>
  <c r="H45" i="14"/>
  <c r="H43" i="14"/>
  <c r="H41" i="14"/>
  <c r="H39" i="14"/>
  <c r="H37" i="14"/>
  <c r="H35" i="14"/>
  <c r="H33" i="14"/>
  <c r="H31" i="14"/>
  <c r="H29" i="14"/>
  <c r="H27" i="14"/>
  <c r="H25" i="14"/>
  <c r="H23" i="14"/>
  <c r="H21" i="14"/>
  <c r="H19" i="14"/>
  <c r="H17" i="14"/>
  <c r="H18" i="14"/>
  <c r="I8" i="14"/>
  <c r="H8" i="14" s="1"/>
  <c r="H16" i="14"/>
  <c r="H12" i="14" l="1"/>
  <c r="I10" i="14"/>
  <c r="H6" i="14"/>
  <c r="H10" i="14" s="1"/>
  <c r="D18" i="16" s="1"/>
  <c r="D20" i="16" s="1"/>
  <c r="P49" i="12"/>
  <c r="K49" i="12" s="1"/>
  <c r="P47" i="12"/>
  <c r="O47" i="12" s="1"/>
  <c r="P45" i="12"/>
  <c r="K45" i="12" s="1"/>
  <c r="P43" i="12"/>
  <c r="O43" i="12" s="1"/>
  <c r="P41" i="12"/>
  <c r="K41" i="12" s="1"/>
  <c r="P39" i="12"/>
  <c r="O39" i="12" s="1"/>
  <c r="P37" i="12"/>
  <c r="K37" i="12" s="1"/>
  <c r="P35" i="12"/>
  <c r="O35" i="12" s="1"/>
  <c r="P29" i="12"/>
  <c r="K29" i="12" s="1"/>
  <c r="P27" i="12"/>
  <c r="J27" i="12" s="1"/>
  <c r="P52" i="12"/>
  <c r="O52" i="12" s="1"/>
  <c r="P48" i="12"/>
  <c r="O48" i="12" s="1"/>
  <c r="P46" i="12"/>
  <c r="K46" i="12" s="1"/>
  <c r="P42" i="12"/>
  <c r="K42" i="12" s="1"/>
  <c r="P40" i="12"/>
  <c r="O40" i="12" s="1"/>
  <c r="P38" i="12"/>
  <c r="K38" i="12" s="1"/>
  <c r="P36" i="12"/>
  <c r="O36" i="12" s="1"/>
  <c r="P34" i="12"/>
  <c r="K34" i="12" s="1"/>
  <c r="P32" i="12"/>
  <c r="O32" i="12" s="1"/>
  <c r="P24" i="12"/>
  <c r="O24" i="12" s="1"/>
  <c r="C17" i="27"/>
  <c r="P23" i="12"/>
  <c r="O23" i="12" s="1"/>
  <c r="P30" i="12"/>
  <c r="K30" i="12" s="1"/>
  <c r="C50" i="27"/>
  <c r="P44" i="12"/>
  <c r="O44" i="12" s="1"/>
  <c r="C58" i="27"/>
  <c r="P31" i="12"/>
  <c r="O31" i="12" s="1"/>
  <c r="C30" i="27"/>
  <c r="P25" i="12"/>
  <c r="K25" i="12" s="1"/>
  <c r="C18" i="27"/>
  <c r="P26" i="12"/>
  <c r="K26" i="12" s="1"/>
  <c r="C27" i="27"/>
  <c r="C44" i="27"/>
  <c r="P8" i="12"/>
  <c r="E14" i="2" s="1"/>
  <c r="F14" i="2" s="1"/>
  <c r="P33" i="12"/>
  <c r="K33" i="12" s="1"/>
  <c r="C35" i="27"/>
  <c r="P51" i="12"/>
  <c r="O51" i="12" s="1"/>
  <c r="C22" i="27"/>
  <c r="P21" i="12"/>
  <c r="K21" i="12" s="1"/>
  <c r="C29" i="27"/>
  <c r="P50" i="12"/>
  <c r="K50" i="12" s="1"/>
  <c r="C19" i="27"/>
  <c r="P22" i="12"/>
  <c r="K22" i="12" s="1"/>
  <c r="P7" i="12"/>
  <c r="P28" i="12"/>
  <c r="O28" i="12" s="1"/>
  <c r="C47" i="27"/>
  <c r="P20" i="12"/>
  <c r="K20" i="12" s="1"/>
  <c r="Q15" i="12"/>
  <c r="P18" i="12"/>
  <c r="P19" i="12"/>
  <c r="K19" i="12" s="1"/>
  <c r="C42" i="27"/>
  <c r="K18" i="12" l="1"/>
  <c r="P14" i="12"/>
  <c r="P6" i="12"/>
  <c r="P12" i="12" s="1"/>
  <c r="Q12" i="12"/>
  <c r="C15" i="27"/>
  <c r="D11" i="27"/>
  <c r="C11" i="27" s="1"/>
  <c r="O20" i="12"/>
  <c r="O18" i="12"/>
  <c r="C40" i="28"/>
  <c r="O21" i="12"/>
  <c r="C41" i="28"/>
  <c r="B41" i="28" s="1"/>
  <c r="C39" i="28"/>
  <c r="O22" i="12"/>
  <c r="J18" i="12"/>
  <c r="J20" i="12"/>
  <c r="J22" i="12"/>
  <c r="J24" i="12"/>
  <c r="J26" i="12"/>
  <c r="O26" i="12"/>
  <c r="J28" i="12"/>
  <c r="O30" i="12"/>
  <c r="J30" i="12"/>
  <c r="J32" i="12"/>
  <c r="O34" i="12"/>
  <c r="O11" i="12" s="1"/>
  <c r="J34" i="12"/>
  <c r="J36" i="12"/>
  <c r="O38" i="12"/>
  <c r="J38" i="12"/>
  <c r="J40" i="12"/>
  <c r="O42" i="12"/>
  <c r="J42" i="12"/>
  <c r="J44" i="12"/>
  <c r="O46" i="12"/>
  <c r="J46" i="12"/>
  <c r="J48" i="12"/>
  <c r="O50" i="12"/>
  <c r="J50" i="12"/>
  <c r="J52" i="12"/>
  <c r="O19" i="12"/>
  <c r="J19" i="12"/>
  <c r="J21" i="12"/>
  <c r="J23" i="12"/>
  <c r="J25" i="12"/>
  <c r="O25" i="12"/>
  <c r="O27" i="12"/>
  <c r="O29" i="12"/>
  <c r="J29" i="12"/>
  <c r="J31" i="12"/>
  <c r="O33" i="12"/>
  <c r="J33" i="12"/>
  <c r="J35" i="12"/>
  <c r="O37" i="12"/>
  <c r="J37" i="12"/>
  <c r="J39" i="12"/>
  <c r="O41" i="12"/>
  <c r="J41" i="12"/>
  <c r="J43" i="12"/>
  <c r="O45" i="12"/>
  <c r="J45" i="12"/>
  <c r="J47" i="12"/>
  <c r="O49" i="12"/>
  <c r="J49" i="12"/>
  <c r="J51" i="12"/>
  <c r="D17" i="16"/>
  <c r="D19" i="16" s="1"/>
  <c r="K24" i="12"/>
  <c r="K28" i="12"/>
  <c r="K32" i="12"/>
  <c r="K36" i="12"/>
  <c r="K40" i="12"/>
  <c r="K44" i="12"/>
  <c r="K48" i="12"/>
  <c r="K52" i="12"/>
  <c r="K23" i="12"/>
  <c r="K27" i="12"/>
  <c r="K31" i="12"/>
  <c r="K35" i="12"/>
  <c r="K39" i="12"/>
  <c r="K43" i="12"/>
  <c r="K47" i="12"/>
  <c r="K51" i="12"/>
  <c r="O9" i="12" l="1"/>
  <c r="O8" i="12"/>
  <c r="O14" i="12"/>
  <c r="O7" i="12"/>
  <c r="O6" i="12"/>
  <c r="P2" i="12"/>
  <c r="E10" i="2"/>
  <c r="F10" i="2" s="1"/>
  <c r="C47" i="28"/>
  <c r="D6" i="3"/>
  <c r="C6" i="3" s="1"/>
  <c r="D6" i="25"/>
  <c r="C6" i="25" s="1"/>
  <c r="D5" i="27"/>
  <c r="C5" i="27" s="1"/>
  <c r="C10" i="27"/>
  <c r="D12" i="27"/>
  <c r="C12" i="27" s="1"/>
  <c r="B5" i="27" s="1"/>
  <c r="B39" i="28"/>
  <c r="C45" i="28"/>
  <c r="B40" i="28"/>
  <c r="C46" i="28"/>
  <c r="B46" i="28" s="1"/>
  <c r="B47" i="28" l="1"/>
  <c r="O12" i="12"/>
  <c r="B45" i="28"/>
  <c r="C61" i="28" l="1"/>
  <c r="C31" i="28"/>
  <c r="D61" i="28"/>
  <c r="D31" i="28"/>
  <c r="D63" i="28" l="1"/>
  <c r="C63" i="28"/>
  <c r="C32" i="28" l="1"/>
  <c r="G3" i="26"/>
  <c r="C62" i="28" l="1"/>
  <c r="C64" i="28"/>
  <c r="C33" i="28"/>
  <c r="C34" i="28" s="1"/>
  <c r="D62" i="28" l="1"/>
  <c r="D32" i="28"/>
  <c r="C35" i="28"/>
  <c r="C65" i="28"/>
  <c r="D33" i="28" l="1"/>
  <c r="D34" i="28" s="1"/>
  <c r="D64" i="28"/>
  <c r="D65" i="28" s="1"/>
  <c r="D35" i="28" l="1"/>
  <c r="F43" i="26" l="1"/>
  <c r="E32" i="28" l="1"/>
  <c r="B30" i="28"/>
  <c r="F5" i="26" l="1"/>
  <c r="F7" i="26"/>
  <c r="F47" i="26"/>
  <c r="F60" i="28"/>
  <c r="F32" i="28"/>
  <c r="G32" i="28" l="1"/>
  <c r="F45" i="26"/>
  <c r="G60" i="28" l="1"/>
  <c r="B60" i="28" s="1"/>
  <c r="B28" i="28"/>
  <c r="B32" i="28"/>
  <c r="F44" i="26"/>
  <c r="B29" i="28" l="1"/>
  <c r="E31" i="28"/>
  <c r="F8" i="26" l="1"/>
  <c r="F48" i="26"/>
  <c r="E33" i="28"/>
  <c r="E34" i="28" s="1"/>
  <c r="G59" i="28" l="1"/>
  <c r="G31" i="28"/>
  <c r="F6" i="26"/>
  <c r="F46" i="26"/>
  <c r="E35" i="28"/>
  <c r="G33" i="28" l="1"/>
  <c r="G34" i="28" s="1"/>
  <c r="C5" i="25"/>
  <c r="F59" i="28"/>
  <c r="B59" i="28" s="1"/>
  <c r="B27" i="28"/>
  <c r="F31" i="28"/>
  <c r="G35" i="28" l="1"/>
  <c r="F33" i="28"/>
  <c r="F34" i="28" s="1"/>
  <c r="B31" i="28"/>
  <c r="F35" i="28" l="1"/>
  <c r="B33" i="28"/>
  <c r="B34" i="28" s="1"/>
  <c r="B35" i="28" l="1"/>
  <c r="G12" i="28" l="1"/>
  <c r="G14" i="28" s="1"/>
  <c r="G64" i="28" s="1"/>
  <c r="F24" i="26"/>
  <c r="F11" i="28"/>
  <c r="E11" i="28"/>
  <c r="F4" i="26"/>
  <c r="G62" i="28" l="1"/>
  <c r="G11" i="28"/>
  <c r="G13" i="28" s="1"/>
  <c r="F61" i="28"/>
  <c r="F13" i="28"/>
  <c r="E12" i="28"/>
  <c r="E61" i="28"/>
  <c r="E13" i="28"/>
  <c r="H5" i="3" l="1"/>
  <c r="G61" i="28"/>
  <c r="B61" i="28" s="1"/>
  <c r="B11" i="28"/>
  <c r="G15" i="28"/>
  <c r="G63" i="28"/>
  <c r="G65" i="28" s="1"/>
  <c r="F5" i="3"/>
  <c r="F63" i="28"/>
  <c r="E63" i="28"/>
  <c r="B13" i="28"/>
  <c r="E14" i="28"/>
  <c r="E62" i="28"/>
  <c r="E64" i="28" l="1"/>
  <c r="E15" i="28"/>
  <c r="B63" i="28"/>
  <c r="G17" i="28"/>
  <c r="G16" i="28"/>
  <c r="E65" i="28" l="1"/>
  <c r="E17" i="28"/>
  <c r="E16" i="28"/>
  <c r="J23" i="26"/>
  <c r="J3" i="26" s="1"/>
  <c r="F3" i="26" s="1"/>
  <c r="F30" i="7"/>
  <c r="D13" i="7" s="1"/>
  <c r="D10" i="7" s="1"/>
  <c r="J27" i="7"/>
  <c r="F27" i="7" s="1"/>
  <c r="J5" i="7"/>
  <c r="F5" i="7" s="1"/>
  <c r="J19" i="7" l="1"/>
  <c r="F23" i="26"/>
  <c r="J11" i="7"/>
  <c r="F11" i="7" l="1"/>
  <c r="J13" i="7"/>
  <c r="J12" i="7" s="1"/>
  <c r="J22" i="7"/>
  <c r="J24" i="7"/>
  <c r="F24" i="7" s="1"/>
  <c r="F12" i="28"/>
  <c r="F19" i="7"/>
  <c r="D19" i="7" s="1"/>
  <c r="J14" i="7" l="1"/>
  <c r="F14" i="7" s="1"/>
  <c r="F12" i="7"/>
  <c r="J15" i="7"/>
  <c r="F15" i="7" s="1"/>
  <c r="F13" i="7"/>
  <c r="J25" i="7"/>
  <c r="F25" i="7" s="1"/>
  <c r="G5" i="3"/>
  <c r="C5" i="3" s="1"/>
  <c r="F22" i="7"/>
  <c r="N3" i="12" s="1"/>
  <c r="B12" i="28"/>
  <c r="F62" i="28"/>
  <c r="B62" i="28" s="1"/>
  <c r="F14" i="28"/>
  <c r="B14" i="28" l="1"/>
  <c r="F64" i="28"/>
  <c r="F15" i="28"/>
  <c r="F17" i="28" l="1"/>
  <c r="F16" i="28"/>
  <c r="B15" i="28"/>
  <c r="B64" i="28"/>
  <c r="F65" i="28"/>
  <c r="B65" i="28" s="1"/>
  <c r="B17" i="28" l="1"/>
  <c r="B16" i="28"/>
  <c r="H27" i="6"/>
  <c r="H11" i="6"/>
  <c r="H16" i="6"/>
  <c r="H13" i="6"/>
  <c r="H22" i="6"/>
  <c r="H25" i="6"/>
  <c r="H24" i="6"/>
  <c r="H12" i="6"/>
  <c r="H20" i="6"/>
  <c r="H21" i="6"/>
  <c r="H29" i="6"/>
  <c r="H28" i="6"/>
  <c r="H17" i="6"/>
  <c r="H26" i="6"/>
  <c r="H33" i="6"/>
  <c r="H14" i="6"/>
  <c r="H15" i="6"/>
  <c r="H23" i="6"/>
  <c r="H19" i="6" l="1"/>
  <c r="H18" i="6"/>
  <c r="H30" i="6" l="1"/>
  <c r="H3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Holčíková Lenka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Pořadové číslo projektu přidělené projektovou kanceláří např. IROP_3.1_001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Evidenční číslo akce dle EDS/SMVS. Je přiděleno při registraci akce např. 134V711000003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Registrační číslo projektu dle MS2014+ např. CZ.06.4.59/0.0/0.0/16_073/0008897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doplňte údaj vypočítané v listu Smlouvy, zakázky a jiné potřeby.</t>
        </r>
      </text>
    </comment>
    <comment ref="D1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Údaj musí korespondovat s výdaji z listu Smlouvy, zakázky a jiné potřeby. Pokud nedochází ke změně, částky ve sloupci B a D se rovnají</t>
        </r>
      </text>
    </comment>
    <comment ref="B1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D1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1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D1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 schválené akce doplňte v souladu s platným RoPD. U nové akce se podíl vyplňuje jen pokud je znám.</t>
        </r>
      </text>
    </comment>
    <comment ref="B2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Doplňte číslo žádosti o změnu dle MS2014+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Holčíková Lenka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pořadové číslo žádosti zaslané na MK od začátku projektu</t>
        </r>
      </text>
    </comment>
    <comment ref="C1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číslo smlouvy vaší PO.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Holčíková Lenka</author>
  </authors>
  <commentList>
    <comment ref="D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pořadové číslo žádosti zaslané na MK od začátku projektu</t>
        </r>
      </text>
    </comment>
    <comment ref="C1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Holčíková Lenka:</t>
        </r>
        <r>
          <rPr>
            <sz val="9"/>
            <color indexed="81"/>
            <rFont val="Tahoma"/>
            <family val="2"/>
            <charset val="238"/>
          </rPr>
          <t xml:space="preserve">
Uveďte číslo smlouvy vaší PO.</t>
        </r>
      </text>
    </comment>
  </commentList>
</comments>
</file>

<file path=xl/sharedStrings.xml><?xml version="1.0" encoding="utf-8"?>
<sst xmlns="http://schemas.openxmlformats.org/spreadsheetml/2006/main" count="1909" uniqueCount="614">
  <si>
    <t>Název akce:</t>
  </si>
  <si>
    <t>NR</t>
  </si>
  <si>
    <t>5010 Náklady dokumentace k registraci projektu</t>
  </si>
  <si>
    <t>5012 Náklady řízení přípravy a realizace projektu</t>
  </si>
  <si>
    <t>5019 Jiné náklady přípravy a zabezpečení projektu</t>
  </si>
  <si>
    <t>5030 Mzdové náklady a platy</t>
  </si>
  <si>
    <t>5031 Ostatní platby za provedenou práci</t>
  </si>
  <si>
    <t>5032 Povinné pojistné placené zaměstnavatelem</t>
  </si>
  <si>
    <t>5039 Jiné mzdové náklady a povinné pojistné</t>
  </si>
  <si>
    <t>5050 Náklady na nákup materiálu (bez dlouhodobého hmotného majetku)</t>
  </si>
  <si>
    <t>5071 Náklady na telekomunikační a radiokomunikační služby</t>
  </si>
  <si>
    <t>5073 Náklady na nájemné</t>
  </si>
  <si>
    <t>5075 Náklady na konzultační, poradenské a právní služby</t>
  </si>
  <si>
    <t>5078 Náklady na služby ostatní výše neuvedené</t>
  </si>
  <si>
    <t>5091 Náklady obnovy stavebních objektů</t>
  </si>
  <si>
    <t>5112 Náklady pořízení strojů, přístrojů a  zařízení ICT</t>
  </si>
  <si>
    <t>5114 Náklady pořízení strojů, přístrojů a  zařízení jiných než ICT</t>
  </si>
  <si>
    <t>5119 Jiné náklady na stroje, zařízení a inventář</t>
  </si>
  <si>
    <t>5130 Náklady pořízení programového vybavení</t>
  </si>
  <si>
    <t>5139 Jiné náklady na nehmotný majetek</t>
  </si>
  <si>
    <t>5159 Jiné výše neuvedené náklady realizace projektu</t>
  </si>
  <si>
    <t>5279 Jiné neinvestiční potřeby výše neuvedené</t>
  </si>
  <si>
    <t>6010 Náklady dokumentace k registraci projektu</t>
  </si>
  <si>
    <t>6011 Náklady dokumentace projektu</t>
  </si>
  <si>
    <t>6012 Náklady řízení přípravy a realizace projektu</t>
  </si>
  <si>
    <t>6014 Náklady inženýrské činnosti projektu</t>
  </si>
  <si>
    <t>6019 Jiné náklady přípravy a zabezpečení projektu</t>
  </si>
  <si>
    <t>6090 Náklady pořízení stavebních objektů</t>
  </si>
  <si>
    <t>6091 Náklady obnovy stavebních objektů</t>
  </si>
  <si>
    <t>6092 Náklady pořízení provozních souborů  ICT</t>
  </si>
  <si>
    <t>6093 Náklady obnovy provozních souborů ICT</t>
  </si>
  <si>
    <t>6094 Náklady pořízení provozních souborů  jiných než ICT</t>
  </si>
  <si>
    <t>6095 Náklady obnovy provozních souborů jiných než ICT</t>
  </si>
  <si>
    <t>6096 Náklady na zajištění dodávek energií</t>
  </si>
  <si>
    <t>6099 Jiné náklady stavební a technologické části staveb</t>
  </si>
  <si>
    <t>6112 Náklady pořízení strojů, přístrojů a  zařízení ICT</t>
  </si>
  <si>
    <t>6114 Náklady pořízení strojů, přístrojů a  zařízení jiných než ICT</t>
  </si>
  <si>
    <t>6116 Náklady  pořízení uměleckých děl a předmětů</t>
  </si>
  <si>
    <t>6117 Náklady obnovy uměleckých děl a předmětů</t>
  </si>
  <si>
    <t>6119 Jiné náklady na stroje, zařízení a inventář</t>
  </si>
  <si>
    <t>6130 Náklady pořízení programového vybavení</t>
  </si>
  <si>
    <t>6139 Jiné náklady na nehmotný majetek</t>
  </si>
  <si>
    <t>6153 Náklady úplatného převodu budov a staveb</t>
  </si>
  <si>
    <t>6159 Jiné výše neuvedené náklady realizace projektu</t>
  </si>
  <si>
    <t>6171 Rezerva na změny cenové</t>
  </si>
  <si>
    <t>6179 Jiný než výše uvedený druh rezervy</t>
  </si>
  <si>
    <t>ZR</t>
  </si>
  <si>
    <t>5117 Náklady obnovy uměleckých děl a předmětů</t>
  </si>
  <si>
    <t>5179 Jiný než výše uvedený druh rezervy</t>
  </si>
  <si>
    <t>5570 VDS - rozpočet kapitoly správce programu</t>
  </si>
  <si>
    <t>5573 VDS - zdroje strukturálních fondů EU</t>
  </si>
  <si>
    <t>5678 VZ - Vlastní zdroje na neuznatelné náklady</t>
  </si>
  <si>
    <t>6552 NFV - zdroje strukturálních fondů EU</t>
  </si>
  <si>
    <t>6570 VDS - rozpočet kapitoly správce programu</t>
  </si>
  <si>
    <t>6573 VDS - zdroje strukturálních fondů EU</t>
  </si>
  <si>
    <t>6576 VDS - zdroje Finančních mechanizmů</t>
  </si>
  <si>
    <t>6678 VZ - Vlastní zdroje na neuznatelné náklady</t>
  </si>
  <si>
    <t>6792 Dotace ze strukturálních fondů EU</t>
  </si>
  <si>
    <t>5570a VDS - rozpočet kapitoly správce programu - NNV projektu</t>
  </si>
  <si>
    <t>5570c VDS - rozpočet kapitoly správce programu - NNV projektu- nezapojené</t>
  </si>
  <si>
    <t>5573a VDS - zdroje strukturálních fondů EU - NNV projektu</t>
  </si>
  <si>
    <t>5573c VDS - zdroje strukturálních fondů EU - NNV projektu- nezapojené</t>
  </si>
  <si>
    <t>6570a VDS - rozpočet kapitoly správce programu - NNV projektu</t>
  </si>
  <si>
    <t>6570c VDS - rozpočet kapitoly správce programu - NNV projektu- nezapojené</t>
  </si>
  <si>
    <t>5570b VDS - rozpočet kapitoly správce programu - NNV programu/titulu</t>
  </si>
  <si>
    <t>5573b VDS - zdroje strukturálních fondů EU - NNV programu/titulu</t>
  </si>
  <si>
    <t>6570b VDS - rozpočet kapitoly správce programu - NNV programu/titulu</t>
  </si>
  <si>
    <t>6573a VDS - zdroje strukturálních fondů EU - NNV projektu</t>
  </si>
  <si>
    <t>6573b VDS - zdroje strukturálních fondů EU - NNV programu/titulu</t>
  </si>
  <si>
    <t>6573c VDS - zdroje strukturálních fondů EU - NNV projektu- nezapojené</t>
  </si>
  <si>
    <t>Druhové třídění</t>
  </si>
  <si>
    <t>5011 Platy zaměstnanců v pracovním poměru vyjma zaměstnanců na služebních místech</t>
  </si>
  <si>
    <t>5021 Ostatní osobní výdaje</t>
  </si>
  <si>
    <t xml:space="preserve">5031 Povinné pojistné na sociální zabezpečení </t>
  </si>
  <si>
    <t>5032 Povinné pojistné na veřejné zdravotní pojištění</t>
  </si>
  <si>
    <t>5137 Drobný hmotný dlouhodobý majetek</t>
  </si>
  <si>
    <t>5139 Nákup materiálu jinde nezařazený</t>
  </si>
  <si>
    <t>5163 Služby peněžních ústavů vč. pojištění</t>
  </si>
  <si>
    <t>5166 Konzultační, poradenské a právní služby</t>
  </si>
  <si>
    <t>5167 Služby školení a vzdělávání</t>
  </si>
  <si>
    <t>5168 Zpracování dat a služby související s informačními a komunikačními technologiemi</t>
  </si>
  <si>
    <t>5169 Nákup ostatních služeb</t>
  </si>
  <si>
    <t>5172 Programové vybavení</t>
  </si>
  <si>
    <t>5175 Pohoštění</t>
  </si>
  <si>
    <t>5177 Nákup uměleckých předmětů</t>
  </si>
  <si>
    <t>5336 Neinvestiční transfery zřízeným příspěvkovým organizacím</t>
  </si>
  <si>
    <t>5342 Převody fondu kulturních a sociálních potřeb a sociálnímu fondu obcí a krajů</t>
  </si>
  <si>
    <t>5424 Náhrady mezd v době nemoci</t>
  </si>
  <si>
    <t>5909 Ostatní neinvestiční výdaje jinde nezařazené</t>
  </si>
  <si>
    <t>6111 Programové vybavení</t>
  </si>
  <si>
    <t>6121 Budovy, haly a stavby</t>
  </si>
  <si>
    <t>6122 Stroje, přístroje a zařízení</t>
  </si>
  <si>
    <t>6125 Výpočetní technika</t>
  </si>
  <si>
    <t>Odvětvové třídění</t>
  </si>
  <si>
    <t>IISSP zdroj</t>
  </si>
  <si>
    <t>Identifikační číslo:</t>
  </si>
  <si>
    <t>Kód a název řádku:</t>
  </si>
  <si>
    <t>Druhové třídění:</t>
  </si>
  <si>
    <t>331500 činnosti muzeí a galerií</t>
  </si>
  <si>
    <t>331900 ostatní záležitosti kultury</t>
  </si>
  <si>
    <t>332100 činnosti památkových ústavů, hradů a zámků</t>
  </si>
  <si>
    <t>332200 zachování a obnova kulturních památek</t>
  </si>
  <si>
    <t>Odvětvové třídění:</t>
  </si>
  <si>
    <t>IISSP:</t>
  </si>
  <si>
    <t>I/N</t>
  </si>
  <si>
    <t>N</t>
  </si>
  <si>
    <t>I</t>
  </si>
  <si>
    <t>Investice</t>
  </si>
  <si>
    <t>Neinvestice</t>
  </si>
  <si>
    <t>Celkem</t>
  </si>
  <si>
    <t>Podíl EU:</t>
  </si>
  <si>
    <t>celkem</t>
  </si>
  <si>
    <t>Instituce:</t>
  </si>
  <si>
    <t>pomůcka pro výpočet podílů</t>
  </si>
  <si>
    <t>1510700 EU - Integrovaný regionální operační program 2014+</t>
  </si>
  <si>
    <t>1110700 SR - Integrovaný regionální operační program 2014+</t>
  </si>
  <si>
    <t>1100000 SR základní</t>
  </si>
  <si>
    <t>4510700 Nároky - EU - Integrovaný regionální operační program 2014+</t>
  </si>
  <si>
    <t>4110700 Nároky - SR - Integrovaný regionální operační program 2014+</t>
  </si>
  <si>
    <t>336100 Činnost ústředního orgánu státní správy v oblasti kultury a církví</t>
  </si>
  <si>
    <t>Ministerstvo kultury ČR</t>
  </si>
  <si>
    <t xml:space="preserve">V Praze dne </t>
  </si>
  <si>
    <t>Odbor:</t>
  </si>
  <si>
    <t>č.j.</t>
  </si>
  <si>
    <t xml:space="preserve">Název projektu: </t>
  </si>
  <si>
    <t xml:space="preserve">Program: </t>
  </si>
  <si>
    <t xml:space="preserve">Číslo projektu: </t>
  </si>
  <si>
    <t xml:space="preserve">Pro příspěvkovou organizaci: </t>
  </si>
  <si>
    <t xml:space="preserve">v  Kč </t>
  </si>
  <si>
    <t>Poř.č.
řádku</t>
  </si>
  <si>
    <t>Název položky</t>
  </si>
  <si>
    <t>účet</t>
  </si>
  <si>
    <t xml:space="preserve"> Schválený rozpočet
 projektu </t>
  </si>
  <si>
    <t xml:space="preserve"> 1.úprava schváleného rozpočtu
 projektu </t>
  </si>
  <si>
    <t xml:space="preserve"> 2.úprava schváleného rozpočtu
 projektu </t>
  </si>
  <si>
    <t xml:space="preserve"> 3.úprava schváleného rozpočtu
 projektu </t>
  </si>
  <si>
    <t xml:space="preserve"> konečný upravený rozpočet projektu</t>
  </si>
  <si>
    <t xml:space="preserve">Spotřeba materiálu </t>
  </si>
  <si>
    <t xml:space="preserve">Spotřeba energie </t>
  </si>
  <si>
    <t xml:space="preserve">Spotřeba jiných neskladovatelných dodávek </t>
  </si>
  <si>
    <t xml:space="preserve">Prodané zboží </t>
  </si>
  <si>
    <t xml:space="preserve">Opravy a udržování </t>
  </si>
  <si>
    <t xml:space="preserve">Cestovné </t>
  </si>
  <si>
    <t xml:space="preserve">Náklady na reprezentaci </t>
  </si>
  <si>
    <t xml:space="preserve">Ostatní služby </t>
  </si>
  <si>
    <r>
      <t xml:space="preserve">Mzdové náklady  </t>
    </r>
    <r>
      <rPr>
        <b/>
        <sz val="10"/>
        <rFont val="Times New Roman CE"/>
        <family val="1"/>
        <charset val="238"/>
      </rPr>
      <t xml:space="preserve">x) </t>
    </r>
    <r>
      <rPr>
        <sz val="10"/>
        <rFont val="Times New Roman CE"/>
        <family val="1"/>
        <charset val="238"/>
      </rPr>
      <t>(ř.10+ř.11)</t>
    </r>
  </si>
  <si>
    <r>
      <t xml:space="preserve">             v tom: platy zaměstnanců </t>
    </r>
    <r>
      <rPr>
        <b/>
        <sz val="10"/>
        <rFont val="Times New Roman CE"/>
        <family val="1"/>
        <charset val="238"/>
      </rPr>
      <t>x)</t>
    </r>
    <r>
      <rPr>
        <sz val="10"/>
        <rFont val="Times New Roman CE"/>
        <family val="1"/>
        <charset val="238"/>
      </rPr>
      <t xml:space="preserve"> (z AE k účtu 521)</t>
    </r>
  </si>
  <si>
    <t xml:space="preserve">                         ostatní osobní náklady (z AE k účtu 521)</t>
  </si>
  <si>
    <t xml:space="preserve">Zákonné sociální pojištění </t>
  </si>
  <si>
    <t xml:space="preserve">Jiné sociální pojištění </t>
  </si>
  <si>
    <t xml:space="preserve">Zákonné sociální náklady </t>
  </si>
  <si>
    <t xml:space="preserve">Jiné sociální náklady </t>
  </si>
  <si>
    <t>Ostatní náklady z činnosti</t>
  </si>
  <si>
    <t xml:space="preserve">Odpisy dlouhodobého majetku </t>
  </si>
  <si>
    <t>Náklady z drobného dlouhodobého majetku</t>
  </si>
  <si>
    <t>Kurzové ztráty</t>
  </si>
  <si>
    <t>Náklady PO - účtová třída 5 celkem</t>
  </si>
  <si>
    <r>
      <t>Příspěvky a dotace na provoz</t>
    </r>
    <r>
      <rPr>
        <sz val="10"/>
        <rFont val="Times New Roman CE"/>
        <family val="1"/>
        <charset val="238"/>
      </rPr>
      <t xml:space="preserve">  </t>
    </r>
    <r>
      <rPr>
        <b/>
        <sz val="10"/>
        <rFont val="Times New Roman CE"/>
        <family val="1"/>
        <charset val="238"/>
      </rPr>
      <t>x)</t>
    </r>
  </si>
  <si>
    <t>Hospodářský výsledek   (ř.23 -ř. 22)</t>
  </si>
  <si>
    <t>Investiční dotace- položka  6351</t>
  </si>
  <si>
    <t>x) závazné ukazatele</t>
  </si>
  <si>
    <t xml:space="preserve">Datum: </t>
  </si>
  <si>
    <t>Podpis zodpovědného pracovníka:</t>
  </si>
  <si>
    <t>Registrační číslo projektu:</t>
  </si>
  <si>
    <t>5679 - Jiné vlastní zdroje účastníka</t>
  </si>
  <si>
    <t>6679 - Jiné vlastní zdroje účastníka</t>
  </si>
  <si>
    <t>6660 - Prostředky EU kryté alokací schválenou EK</t>
  </si>
  <si>
    <t>5660 - Prostředky EU kryté alokací schválenou EK</t>
  </si>
  <si>
    <t>kontrola celkových nákladů akce</t>
  </si>
  <si>
    <t>VZ-I</t>
  </si>
  <si>
    <t>VZ-N</t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</si>
  <si>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</si>
  <si>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</t>
    </r>
  </si>
  <si>
    <r>
      <t xml:space="preserve">VZ -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</t>
    </r>
  </si>
  <si>
    <r>
      <t xml:space="preserve">VZ - </t>
    </r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</t>
    </r>
  </si>
  <si>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 SR</t>
    </r>
  </si>
  <si>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>nvestice EU</t>
    </r>
  </si>
  <si>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 SR</t>
    </r>
  </si>
  <si>
    <r>
      <rPr>
        <b/>
        <sz val="8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einvestice EU</t>
    </r>
  </si>
  <si>
    <t>ROZDÍL</t>
  </si>
  <si>
    <t>VZ Investice</t>
  </si>
  <si>
    <t>VZ Neinvestice</t>
  </si>
  <si>
    <t>ISPROFIN:</t>
  </si>
  <si>
    <t>HODNOTA FILTRU</t>
  </si>
  <si>
    <t>SR celkem</t>
  </si>
  <si>
    <t>EU celkem</t>
  </si>
  <si>
    <t>Důvod změny:</t>
  </si>
  <si>
    <t>Číslo žádosti o změnu:</t>
  </si>
  <si>
    <t>SMLOUVY, PLÁNOVANÉ ZAKÁZKY A JINÉ POTŘEBY</t>
  </si>
  <si>
    <t>p.č.</t>
  </si>
  <si>
    <t>zhotovitel</t>
  </si>
  <si>
    <t>předmět</t>
  </si>
  <si>
    <t>žádáme</t>
  </si>
  <si>
    <t>zbývá</t>
  </si>
  <si>
    <t>ÚPS:</t>
  </si>
  <si>
    <t>Data vyplnil:</t>
  </si>
  <si>
    <t>Telefon:</t>
  </si>
  <si>
    <t>Mail:</t>
  </si>
  <si>
    <t>Vyplňuje žadatel.</t>
  </si>
  <si>
    <t>6351 Investiční transfery zřízeným příspěvkovým organizacím</t>
  </si>
  <si>
    <t>kontrola celkových nákladů akce na platy</t>
  </si>
  <si>
    <t>Název pracovní pozice
MS2014+</t>
  </si>
  <si>
    <t>Výše úvazku</t>
  </si>
  <si>
    <t>Úvazky celkem</t>
  </si>
  <si>
    <t>Počet pracovníků</t>
  </si>
  <si>
    <t>Úvazek požadován
OD</t>
  </si>
  <si>
    <t>Úvazek požadován
DO</t>
  </si>
  <si>
    <t>Počet měsíců</t>
  </si>
  <si>
    <t>Zaměstnanci</t>
  </si>
  <si>
    <t>OON</t>
  </si>
  <si>
    <t>Hodinová sazba</t>
  </si>
  <si>
    <t>Počet hodin za rok</t>
  </si>
  <si>
    <t>Celkem
ZAMĚSTNANCI</t>
  </si>
  <si>
    <t>Celkem
OON</t>
  </si>
  <si>
    <t>návrh na změnu *)</t>
  </si>
  <si>
    <t>Poznámka:</t>
  </si>
  <si>
    <t>stav po změně</t>
  </si>
  <si>
    <t>Operační program:</t>
  </si>
  <si>
    <t>Číslo výzvy</t>
  </si>
  <si>
    <t>kód a název řádku:</t>
  </si>
  <si>
    <t>kód MS2014+</t>
  </si>
  <si>
    <t>Počet hodin za rok celkem</t>
  </si>
  <si>
    <t>Kontrolní přenos z listu POTŘEBY</t>
  </si>
  <si>
    <t>Částky je potřeba uvádět s DPH.</t>
  </si>
  <si>
    <t>číslo smlouvy</t>
  </si>
  <si>
    <t>S0001</t>
  </si>
  <si>
    <t>S0002</t>
  </si>
  <si>
    <t>S0003</t>
  </si>
  <si>
    <t>S0004</t>
  </si>
  <si>
    <t>S0005</t>
  </si>
  <si>
    <t>S0006</t>
  </si>
  <si>
    <t>S0007</t>
  </si>
  <si>
    <t>S0008</t>
  </si>
  <si>
    <t>S0009</t>
  </si>
  <si>
    <t>S0010</t>
  </si>
  <si>
    <t>S0011</t>
  </si>
  <si>
    <t>S0012</t>
  </si>
  <si>
    <t>S0013</t>
  </si>
  <si>
    <t>S0014</t>
  </si>
  <si>
    <t>S0015</t>
  </si>
  <si>
    <t>S0016</t>
  </si>
  <si>
    <t>S0017</t>
  </si>
  <si>
    <t>S0018</t>
  </si>
  <si>
    <t>S0019</t>
  </si>
  <si>
    <t>S0020</t>
  </si>
  <si>
    <t>S0021</t>
  </si>
  <si>
    <t>S0022</t>
  </si>
  <si>
    <t>S0023</t>
  </si>
  <si>
    <t>S0024</t>
  </si>
  <si>
    <t>S0025</t>
  </si>
  <si>
    <t>S0026</t>
  </si>
  <si>
    <t>S0027</t>
  </si>
  <si>
    <t>S0028</t>
  </si>
  <si>
    <t>S0029</t>
  </si>
  <si>
    <t>S0030</t>
  </si>
  <si>
    <t>S0031</t>
  </si>
  <si>
    <t>S0032</t>
  </si>
  <si>
    <t>S0033</t>
  </si>
  <si>
    <t>S0034</t>
  </si>
  <si>
    <t>S0035</t>
  </si>
  <si>
    <t xml:space="preserve">Žadatel vyplňuje údaje o uzavřených smlouvách a plánovaných činnostech tak, aby hodnoty </t>
  </si>
  <si>
    <t>korespondovaly s hodnotami kódů řádků v listu potřeb.</t>
  </si>
  <si>
    <t>Pořadové číslo Žádosti o uvolnění dotace:</t>
  </si>
  <si>
    <t xml:space="preserve">V případě, že předmět smlouvy souvisí s více kódy MS2014+ a kódy dle SMVS, je potřeba </t>
  </si>
  <si>
    <t>v řádku "HODNOTA FILTRU".</t>
  </si>
  <si>
    <t>Mzda</t>
  </si>
  <si>
    <t>S0036</t>
  </si>
  <si>
    <t>S0037</t>
  </si>
  <si>
    <t>S0038</t>
  </si>
  <si>
    <t>S0039</t>
  </si>
  <si>
    <t>S0040</t>
  </si>
  <si>
    <t>S0041</t>
  </si>
  <si>
    <t>S0042</t>
  </si>
  <si>
    <t>S0043</t>
  </si>
  <si>
    <t>S0044</t>
  </si>
  <si>
    <t>S0045</t>
  </si>
  <si>
    <t>S0046</t>
  </si>
  <si>
    <t>S0047</t>
  </si>
  <si>
    <t>S0048</t>
  </si>
  <si>
    <t>S0049</t>
  </si>
  <si>
    <t>S0050</t>
  </si>
  <si>
    <t>S0051</t>
  </si>
  <si>
    <t>S0052</t>
  </si>
  <si>
    <t>S0053</t>
  </si>
  <si>
    <t>S0054</t>
  </si>
  <si>
    <t>S0055</t>
  </si>
  <si>
    <t>S0056</t>
  </si>
  <si>
    <t>S0057</t>
  </si>
  <si>
    <t>S0058</t>
  </si>
  <si>
    <t>S0059</t>
  </si>
  <si>
    <t>S0060</t>
  </si>
  <si>
    <t>S0061</t>
  </si>
  <si>
    <t>S0062</t>
  </si>
  <si>
    <t>S0063</t>
  </si>
  <si>
    <t>S0064</t>
  </si>
  <si>
    <t>S0065</t>
  </si>
  <si>
    <t>S0066</t>
  </si>
  <si>
    <t>S0067</t>
  </si>
  <si>
    <t>S0068</t>
  </si>
  <si>
    <t>S0069</t>
  </si>
  <si>
    <t>S0070</t>
  </si>
  <si>
    <t>S0071</t>
  </si>
  <si>
    <t>S0072</t>
  </si>
  <si>
    <t>S0073</t>
  </si>
  <si>
    <t>S0074</t>
  </si>
  <si>
    <t>S0075</t>
  </si>
  <si>
    <t>S0076</t>
  </si>
  <si>
    <t>S0077</t>
  </si>
  <si>
    <t>S0078</t>
  </si>
  <si>
    <t>S0079</t>
  </si>
  <si>
    <t>S0080</t>
  </si>
  <si>
    <t>S0081</t>
  </si>
  <si>
    <t>S0082</t>
  </si>
  <si>
    <t>S0083</t>
  </si>
  <si>
    <t>S0084</t>
  </si>
  <si>
    <t>S0085</t>
  </si>
  <si>
    <t>S0086</t>
  </si>
  <si>
    <t>S0087</t>
  </si>
  <si>
    <t>S0088</t>
  </si>
  <si>
    <t>S0089</t>
  </si>
  <si>
    <t>S0090</t>
  </si>
  <si>
    <t>S0091</t>
  </si>
  <si>
    <t>S0092</t>
  </si>
  <si>
    <t>S0093</t>
  </si>
  <si>
    <t>S0094</t>
  </si>
  <si>
    <t>S0095</t>
  </si>
  <si>
    <t>S0096</t>
  </si>
  <si>
    <t>S0097</t>
  </si>
  <si>
    <t>S0098</t>
  </si>
  <si>
    <t>S0099</t>
  </si>
  <si>
    <t>S0100</t>
  </si>
  <si>
    <t>Potřeby_I/N</t>
  </si>
  <si>
    <t>Zdroje_I/N</t>
  </si>
  <si>
    <t>Verze formuláře z:</t>
  </si>
  <si>
    <t>důvod  zaslání formuláře</t>
  </si>
  <si>
    <t>sběr dat</t>
  </si>
  <si>
    <t>ŽoUD</t>
  </si>
  <si>
    <t>Důvod zaslání formuláře</t>
  </si>
  <si>
    <t>žádost o vydání RoPD</t>
  </si>
  <si>
    <t>žádost o vydání ZRoPD</t>
  </si>
  <si>
    <t>jiný důvod</t>
  </si>
  <si>
    <t>již uvolněno v aktuálním roce</t>
  </si>
  <si>
    <t>již uvolněno v rámci předchozích žádostí - CELKEM</t>
  </si>
  <si>
    <t>FAKTURY</t>
  </si>
  <si>
    <t>přenos z listu Potřeby</t>
  </si>
  <si>
    <t>Žadatel vyplňuje údaje o vystavených fakturách.</t>
  </si>
  <si>
    <t>% uvolněno</t>
  </si>
  <si>
    <t>% vyfakturováno</t>
  </si>
  <si>
    <t>Podíl SR:</t>
  </si>
  <si>
    <t>plánováno</t>
  </si>
  <si>
    <t>haléřové vyrovnání v aktuálním roce realizace SR</t>
  </si>
  <si>
    <t>haléřové vyrovnání v aktuálním roce realizace EU</t>
  </si>
  <si>
    <t>Typ závažnosti změny</t>
  </si>
  <si>
    <t>Stav</t>
  </si>
  <si>
    <t>podstatná/zakládající změnu právního aktu</t>
  </si>
  <si>
    <t>nepodstatná</t>
  </si>
  <si>
    <t>Celkové výdaje dle STUDIE PROVEDITELNOSTI:</t>
  </si>
  <si>
    <t>Celkové výdaje dle 1. PRÁVNÍHO AKTU:</t>
  </si>
  <si>
    <t>Náklady na udržitelnost projektu:</t>
  </si>
  <si>
    <t>Hodnota uskutečněných transferů:</t>
  </si>
  <si>
    <t>Pořadové číslo poslední schválené ŽoZ (MS2014+):</t>
  </si>
  <si>
    <t>Pořadové číslo poslední schválené ŽoP (MS2014+):</t>
  </si>
  <si>
    <t>Název stavu v MS2014+:</t>
  </si>
  <si>
    <t>Proces v MS2014+</t>
  </si>
  <si>
    <t>Projekt ve fyzické realizaci</t>
  </si>
  <si>
    <t>Projekt v plné (fyzické i finanční) realizaci</t>
  </si>
  <si>
    <t>odstoupení od projektu</t>
  </si>
  <si>
    <t>Žádost o podporu nesplnila formální náležitosti nebo podmínky přijatelnosti po doplnění</t>
  </si>
  <si>
    <t>Žádost o podporu zařazena mezi náhradní projekty</t>
  </si>
  <si>
    <t>Žádost rozpracována v ISKP</t>
  </si>
  <si>
    <t>ano</t>
  </si>
  <si>
    <t>ne</t>
  </si>
  <si>
    <t>Žádost o podporu nesplnila podmínky věcného hodnocení</t>
  </si>
  <si>
    <t>Žádost o podporu nesplnila podmínky způsobilosti k financování po doplnění</t>
  </si>
  <si>
    <t>Žádost o podporu stažena žadatelem</t>
  </si>
  <si>
    <t>Žádost o podporu splnila podmínky způsobilosti k financování po doplnění</t>
  </si>
  <si>
    <t>Projekt fyzicky ukončen</t>
  </si>
  <si>
    <t>Žádost o podporu splnila podmínky pro vydání právního aktu o poskytnutí / převodu podpory nebo registračního listu</t>
  </si>
  <si>
    <t>Závěrečné ověření způsobilosti</t>
  </si>
  <si>
    <t>Kontrola formálních náležitostí a přijatelnosti po doplnění</t>
  </si>
  <si>
    <t>Věcné hodnocení / posouzení analýzy rizik</t>
  </si>
  <si>
    <t>Realizace</t>
  </si>
  <si>
    <t>Příprava právního aktu o poskytnutí/převodu podpory</t>
  </si>
  <si>
    <t>Výběr k financování</t>
  </si>
  <si>
    <t>vydané RoPD</t>
  </si>
  <si>
    <t>schváleno ŘO</t>
  </si>
  <si>
    <t>neschváleno ŘO</t>
  </si>
  <si>
    <t>žádost na ŘO</t>
  </si>
  <si>
    <t>výběr k financování</t>
  </si>
  <si>
    <t>Stav:</t>
  </si>
  <si>
    <t>Hodnota vypořádaných ŽoP:</t>
  </si>
  <si>
    <t>Smlouva</t>
  </si>
  <si>
    <t>Hodnota uzavřených smluvních závazků:</t>
  </si>
  <si>
    <t>Sesmluvněno v %:</t>
  </si>
  <si>
    <t>Proplaceno v %:</t>
  </si>
  <si>
    <t>Hodnota vystavených faktur/platů:</t>
  </si>
  <si>
    <t>žádost o vydání ZRoPD a ŽoUD</t>
  </si>
  <si>
    <t>Pořadové číslo posledního schváleného RoPD:</t>
  </si>
  <si>
    <t>Datum zahájení projektu:</t>
  </si>
  <si>
    <t>Datum ukončení projektu:</t>
  </si>
  <si>
    <t>Datum předložení ZVA:</t>
  </si>
  <si>
    <t>částky z posledního platného RoPD nebo posledního zaslaného podkladu (akce bez RoPD)</t>
  </si>
  <si>
    <t>smlouva uzavřena</t>
  </si>
  <si>
    <t>5011  Náklady dokumentace projektu</t>
  </si>
  <si>
    <t>5070 Náklady na služby pošt</t>
  </si>
  <si>
    <t>5076 Náklady na školení a vzdělávání</t>
  </si>
  <si>
    <t>5099 Jiné náklady stavební a technologické části staveb</t>
  </si>
  <si>
    <t>6150 Náklady na pěstitelské celky trvalých porostů</t>
  </si>
  <si>
    <t>6279 Jiné investiční potřeby výše neuvedené</t>
  </si>
  <si>
    <t>ÚPS (týká se pouze NPÚ):</t>
  </si>
  <si>
    <t>kód a název řádku dle SMVS:</t>
  </si>
  <si>
    <t>Popisky řádků</t>
  </si>
  <si>
    <t>Celkový součet</t>
  </si>
  <si>
    <t>Součet z Celkem</t>
  </si>
  <si>
    <t>Součet z 2016</t>
  </si>
  <si>
    <t>Součet z 2017</t>
  </si>
  <si>
    <t>Součet z 2018</t>
  </si>
  <si>
    <t>Součet z 2019</t>
  </si>
  <si>
    <t>Součet z 2020</t>
  </si>
  <si>
    <t>Součet z 2021</t>
  </si>
  <si>
    <t>Součet z 2022</t>
  </si>
  <si>
    <t>Součet z 2023</t>
  </si>
  <si>
    <t>Celkové výdaje:</t>
  </si>
  <si>
    <t>EU podíl:</t>
  </si>
  <si>
    <t>SR podíl:</t>
  </si>
  <si>
    <t>PRACOVNÍ ÚVAZKY, LIMITY NA PLATY A OON pro rok 2020</t>
  </si>
  <si>
    <t>POMOCNÁ TABULKA - POTŘEBY</t>
  </si>
  <si>
    <t>údaj z Dopisu ŘO</t>
  </si>
  <si>
    <t>hodnota z Listu Zdroje</t>
  </si>
  <si>
    <t xml:space="preserve">Po vstoupení do jakoukoliv buňky tabulky vyberte funkci AKTUALIZOVAT. </t>
  </si>
  <si>
    <t>Načtou se aktuální data z listu Smlouvy, zakázky a jiné potřeby a je možno zkontrolovat položkový rozpočet MS2014+.</t>
  </si>
  <si>
    <t>Načtou se aktuální data z listu Smlouvy, zakázky a jiné potřeby a je možno zkontrolovat celkové smluvní čásky.</t>
  </si>
  <si>
    <t>Přenos z listu Smlouvy, zakázky a jiné potřeby</t>
  </si>
  <si>
    <t>POTŘEBY - poslední platné RoPD</t>
  </si>
  <si>
    <t>Potřeby RoPD</t>
  </si>
  <si>
    <t>Potřeby Změna</t>
  </si>
  <si>
    <t>Návrh úpravy SMVS</t>
  </si>
  <si>
    <t>Zdroje RoPD</t>
  </si>
  <si>
    <t>Zdroje Změna</t>
  </si>
  <si>
    <t>Potřeby dle listu Smlouvy, zakázky a jiné potřeby</t>
  </si>
  <si>
    <t>Potřeby dle listu Potřeby Změna</t>
  </si>
  <si>
    <t>POTŘEBY - Změna</t>
  </si>
  <si>
    <t>Rozdíl</t>
  </si>
  <si>
    <t>Investice celkem</t>
  </si>
  <si>
    <t>Neinvestice celkem</t>
  </si>
  <si>
    <t>Žadatel vyplňuje veškeré potřeby projektu dle poslední platného RoPD.</t>
  </si>
  <si>
    <t>Žadatel vyplňuje veškeré potřeby projektu dle listu Smlouvy, zakázky a jiné potřeby.</t>
  </si>
  <si>
    <t>5661 - Peněžní prostředky přijaté od jiných kapitol</t>
  </si>
  <si>
    <t>6661 - Peněžní prostředky přijaté od jiných kapitol</t>
  </si>
  <si>
    <t>Přenos z listu Zdroje RoPD</t>
  </si>
  <si>
    <t>Ve sloupci Celkem odfiltrujte nulové hodnoty a údaje překopírujte do listu Potřeby Změna</t>
  </si>
  <si>
    <t>Rozdíl Změna - RoPD</t>
  </si>
  <si>
    <t>Rekapitulace dle listu Potřeby RoPD</t>
  </si>
  <si>
    <t>Bilance potřeb a zdrojů je vyrovnaná</t>
  </si>
  <si>
    <t>požadováno celkem</t>
  </si>
  <si>
    <t>z toho příjmy EU:</t>
  </si>
  <si>
    <t>Celkem za rok 2020</t>
  </si>
  <si>
    <t>Nevyžádané prostředky z předchozích let</t>
  </si>
  <si>
    <t>ŽoZ by měla korespondovat s tímto položkovým rozpočtem.</t>
  </si>
  <si>
    <t>Přepočtený počet zaměstnanců</t>
  </si>
  <si>
    <t>Hodnoty</t>
  </si>
  <si>
    <t>haléřové vyrovnání v Investice</t>
  </si>
  <si>
    <t>haléřové vyrovnání v Neinvestice</t>
  </si>
  <si>
    <t>ROZDÍL INV</t>
  </si>
  <si>
    <t>ROZDÍL NIV</t>
  </si>
  <si>
    <t xml:space="preserve">Zpracoval: </t>
  </si>
  <si>
    <t>(prázdné)</t>
  </si>
  <si>
    <t>ZZ-I</t>
  </si>
  <si>
    <t>ZZ-N</t>
  </si>
  <si>
    <t>4100000 SR základní - Nároky</t>
  </si>
  <si>
    <t>ZZ - investice</t>
  </si>
  <si>
    <t>ZZ - neinvestice</t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</si>
  <si>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I</t>
    </r>
    <r>
      <rPr>
        <sz val="8"/>
        <color theme="1"/>
        <rFont val="Calibri"/>
        <family val="2"/>
        <charset val="238"/>
        <scheme val="minor"/>
      </rPr>
      <t xml:space="preserve"> bez VZ a ZZ</t>
    </r>
  </si>
  <si>
    <t>celkem N bez VZ a ZZ</t>
  </si>
  <si>
    <t xml:space="preserve">je rozdělit. Celkovou cenu je pak možno zkontrolovat zapnutím filtru a ověřit sumu </t>
  </si>
  <si>
    <t>ZZ Investice</t>
  </si>
  <si>
    <t>ZZ Neinvestice</t>
  </si>
  <si>
    <t>VZ + ZZ Investice</t>
  </si>
  <si>
    <t>VZ + ZZ Neinvestice</t>
  </si>
  <si>
    <t>Nezpůsobilé VZ + ZZ</t>
  </si>
  <si>
    <t>ZDROJE - RoPD</t>
  </si>
  <si>
    <t>ZDROJE - Změna</t>
  </si>
  <si>
    <t>Z ESIF neuznatelné výdaje - zdroje zřizovatele (ZZ):</t>
  </si>
  <si>
    <t>Nezpůsobilé výdaje vlastní zdroje (VZ):</t>
  </si>
  <si>
    <t>Neinvestice z ESIF</t>
  </si>
  <si>
    <t>Investice z ESIF</t>
  </si>
  <si>
    <t>číslo účtu:</t>
  </si>
  <si>
    <t>číslo účtu</t>
  </si>
  <si>
    <t>518</t>
  </si>
  <si>
    <t>521</t>
  </si>
  <si>
    <t>524</t>
  </si>
  <si>
    <t>527</t>
  </si>
  <si>
    <t>501</t>
  </si>
  <si>
    <t>511</t>
  </si>
  <si>
    <t>558</t>
  </si>
  <si>
    <r>
      <t xml:space="preserve">POMŮCKA
</t>
    </r>
    <r>
      <rPr>
        <b/>
        <sz val="8"/>
        <color rgb="FFFF0000"/>
        <rFont val="Times"/>
        <family val="1"/>
      </rPr>
      <t>údaje přepište do odpovídajícího sloupce</t>
    </r>
  </si>
  <si>
    <t>Celkem za rok 2021</t>
  </si>
  <si>
    <t>PRACOVNÍ ÚVAZKY, LIMITY NA PLATY A OON pro rok 2021</t>
  </si>
  <si>
    <t>549</t>
  </si>
  <si>
    <t>Žádáme:</t>
  </si>
  <si>
    <t>z toho SR:</t>
  </si>
  <si>
    <t>z toho EU:</t>
  </si>
  <si>
    <t>investice ESIF</t>
  </si>
  <si>
    <t>neinvestice ESIF</t>
  </si>
  <si>
    <t>ZZ investice</t>
  </si>
  <si>
    <t>ZZ neinvestice</t>
  </si>
  <si>
    <t>Instrukce k vyplnění listu jsou ve spodní části tabulky</t>
  </si>
  <si>
    <t>přepočtený počet pracovníků</t>
  </si>
  <si>
    <t>Rozpis rozpočtu  projektu na rok 2020</t>
  </si>
  <si>
    <t>kontrola uskutečněných transferů</t>
  </si>
  <si>
    <t>INVESTICE</t>
  </si>
  <si>
    <t>NEINVESTICE</t>
  </si>
  <si>
    <t>S0101</t>
  </si>
  <si>
    <t>S0102</t>
  </si>
  <si>
    <t>S0103</t>
  </si>
  <si>
    <t>S0104</t>
  </si>
  <si>
    <t>S0105</t>
  </si>
  <si>
    <t>S0106</t>
  </si>
  <si>
    <t>S0107</t>
  </si>
  <si>
    <t>S0108</t>
  </si>
  <si>
    <t>S0109</t>
  </si>
  <si>
    <t>S0110</t>
  </si>
  <si>
    <t>S0111</t>
  </si>
  <si>
    <t>S0112</t>
  </si>
  <si>
    <t>S0113</t>
  </si>
  <si>
    <t>S0114</t>
  </si>
  <si>
    <t>S0115</t>
  </si>
  <si>
    <t>S0116</t>
  </si>
  <si>
    <t>S0117</t>
  </si>
  <si>
    <t>S0118</t>
  </si>
  <si>
    <t>S0119</t>
  </si>
  <si>
    <t>S0120</t>
  </si>
  <si>
    <t>S0121</t>
  </si>
  <si>
    <t>S0122</t>
  </si>
  <si>
    <t>S0123</t>
  </si>
  <si>
    <t>S0124</t>
  </si>
  <si>
    <t>S0125</t>
  </si>
  <si>
    <t>S0126</t>
  </si>
  <si>
    <t>S0127</t>
  </si>
  <si>
    <t>S0128</t>
  </si>
  <si>
    <t>S0129</t>
  </si>
  <si>
    <t>S0130</t>
  </si>
  <si>
    <t>S0131</t>
  </si>
  <si>
    <t>S0132</t>
  </si>
  <si>
    <t>S0133</t>
  </si>
  <si>
    <t>S0134</t>
  </si>
  <si>
    <t>S0135</t>
  </si>
  <si>
    <t>S0136</t>
  </si>
  <si>
    <t>S0137</t>
  </si>
  <si>
    <t>S0138</t>
  </si>
  <si>
    <t>S0139</t>
  </si>
  <si>
    <t>S0140</t>
  </si>
  <si>
    <t>S0141</t>
  </si>
  <si>
    <t>S0142</t>
  </si>
  <si>
    <t>S0143</t>
  </si>
  <si>
    <t>S0144</t>
  </si>
  <si>
    <t>S0145</t>
  </si>
  <si>
    <t>S0146</t>
  </si>
  <si>
    <t>S0147</t>
  </si>
  <si>
    <t>S0148</t>
  </si>
  <si>
    <t>S0149</t>
  </si>
  <si>
    <t>S0150</t>
  </si>
  <si>
    <t>S0151</t>
  </si>
  <si>
    <t>S0152</t>
  </si>
  <si>
    <t>S0153</t>
  </si>
  <si>
    <t>S0154</t>
  </si>
  <si>
    <t>S0155</t>
  </si>
  <si>
    <t>S0156</t>
  </si>
  <si>
    <t>S0157</t>
  </si>
  <si>
    <t>S0158</t>
  </si>
  <si>
    <t>S0159</t>
  </si>
  <si>
    <t>S0160</t>
  </si>
  <si>
    <t>S0161</t>
  </si>
  <si>
    <t>S0162</t>
  </si>
  <si>
    <t>S0163</t>
  </si>
  <si>
    <t>S0164</t>
  </si>
  <si>
    <t>S0165</t>
  </si>
  <si>
    <t>S0166</t>
  </si>
  <si>
    <t>S0167</t>
  </si>
  <si>
    <t>S0168</t>
  </si>
  <si>
    <t>S0169</t>
  </si>
  <si>
    <t>S0170</t>
  </si>
  <si>
    <t>S0171</t>
  </si>
  <si>
    <t>S0172</t>
  </si>
  <si>
    <t>S0173</t>
  </si>
  <si>
    <t>S0174</t>
  </si>
  <si>
    <t>S0175</t>
  </si>
  <si>
    <t>S0176</t>
  </si>
  <si>
    <t>S0177</t>
  </si>
  <si>
    <t>S0178</t>
  </si>
  <si>
    <t>S0179</t>
  </si>
  <si>
    <t>S0180</t>
  </si>
  <si>
    <t>S0181</t>
  </si>
  <si>
    <t>S0182</t>
  </si>
  <si>
    <t>S0183</t>
  </si>
  <si>
    <t>S0184</t>
  </si>
  <si>
    <t>S0185</t>
  </si>
  <si>
    <t>S0186</t>
  </si>
  <si>
    <t>S0187</t>
  </si>
  <si>
    <t>S0188</t>
  </si>
  <si>
    <t>S0189</t>
  </si>
  <si>
    <t>S0190</t>
  </si>
  <si>
    <t>S0191</t>
  </si>
  <si>
    <t>S0192</t>
  </si>
  <si>
    <t>S0193</t>
  </si>
  <si>
    <t>S0194</t>
  </si>
  <si>
    <t>S0195</t>
  </si>
  <si>
    <t>S0196</t>
  </si>
  <si>
    <t>S0197</t>
  </si>
  <si>
    <t>S0198</t>
  </si>
  <si>
    <t>S0199</t>
  </si>
  <si>
    <t>S0200</t>
  </si>
  <si>
    <r>
      <t xml:space="preserve">již uvolněno v rámci předchozích </t>
    </r>
    <r>
      <rPr>
        <b/>
        <sz val="10"/>
        <color rgb="FFFF0000"/>
        <rFont val="Calibri"/>
        <family val="2"/>
        <charset val="238"/>
        <scheme val="minor"/>
      </rPr>
      <t>letech</t>
    </r>
    <r>
      <rPr>
        <b/>
        <sz val="10"/>
        <color theme="0"/>
        <rFont val="Calibri"/>
        <family val="2"/>
        <charset val="238"/>
        <scheme val="minor"/>
      </rPr>
      <t xml:space="preserve"> - CELKEM</t>
    </r>
  </si>
  <si>
    <t>Samostnatné oddělení projektové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</si>
</sst>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00%"/>
    <numFmt numFmtId="166" formatCode="#,##0.00_ ;\-#,##0.00\ "/>
    <numFmt numFmtId="167" formatCode="_-* #,##0.00,_K_č_-;\-* #,##0.00,_K_č_-;_-* \-??\ _K_č_-;_-@_-"/>
    <numFmt numFmtId="168" formatCode="#,##0.0"/>
    <numFmt numFmtId="169" formatCode="%#.00"/>
    <numFmt numFmtId="170" formatCode="#\,##0.00"/>
    <numFmt numFmtId="171" formatCode="\$#.00"/>
    <numFmt numFmtId="172" formatCode="#.00"/>
    <numFmt numFmtId="173" formatCode="#,##0_ ;\-#,##0\ "/>
    <numFmt numFmtId="174" formatCode="0.0"/>
    <numFmt numFmtId="175" formatCode="0.000"/>
  </numFmts>
  <fonts count="1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i/>
      <sz val="8"/>
      <color theme="5" tint="-0.249977111117893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 CE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10"/>
      <name val="Arial"/>
      <family val="2"/>
      <charset val="1"/>
    </font>
    <font>
      <b/>
      <sz val="10"/>
      <name val="Times New Roman CE"/>
      <charset val="238"/>
    </font>
    <font>
      <i/>
      <sz val="8"/>
      <name val="Times New Roman CE"/>
      <family val="1"/>
      <charset val="238"/>
    </font>
    <font>
      <b/>
      <sz val="10"/>
      <color indexed="10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b/>
      <vertAlign val="superscript"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 CE"/>
      <charset val="238"/>
    </font>
    <font>
      <b/>
      <sz val="10"/>
      <name val="Arial CE"/>
      <charset val="238"/>
    </font>
    <font>
      <u/>
      <sz val="11"/>
      <color rgb="FF0000FF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3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theme="10"/>
      <name val="Calibri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8"/>
      <name val="Trebuchet MS"/>
      <family val="2"/>
    </font>
    <font>
      <sz val="11"/>
      <color rgb="FF000000"/>
      <name val="Calibri"/>
      <family val="2"/>
      <charset val="204"/>
    </font>
    <font>
      <sz val="8"/>
      <name val="Trebuchet MS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0"/>
      <name val="Times"/>
      <family val="1"/>
    </font>
    <font>
      <b/>
      <sz val="10"/>
      <color rgb="FFFF0000"/>
      <name val="Times"/>
      <family val="1"/>
    </font>
    <font>
      <b/>
      <sz val="10"/>
      <color rgb="FFFF0000"/>
      <name val="Arial"/>
      <family val="2"/>
      <charset val="238"/>
    </font>
    <font>
      <b/>
      <sz val="8"/>
      <color rgb="FFFF0000"/>
      <name val="Times"/>
      <family val="1"/>
    </font>
    <font>
      <b/>
      <sz val="10"/>
      <name val="Times"/>
      <family val="1"/>
    </font>
    <font>
      <b/>
      <sz val="14"/>
      <color rgb="FFFF0000"/>
      <name val="Calibri"/>
      <family val="2"/>
      <charset val="238"/>
      <scheme val="minor"/>
    </font>
    <font>
      <sz val="10"/>
      <color rgb="FFFF0000"/>
      <name val="Times"/>
      <family val="1"/>
    </font>
    <font>
      <sz val="11"/>
      <color theme="0" tint="-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249977111117893"/>
      </left>
      <right style="thin">
        <color theme="4" tint="-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4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rgb="FF17375D"/>
      </left>
      <right style="thin">
        <color rgb="FF17375D"/>
      </right>
      <top style="thin">
        <color rgb="FF17375D"/>
      </top>
      <bottom style="thin">
        <color rgb="FF17375D"/>
      </bottom>
      <diagonal/>
    </border>
  </borders>
  <cellStyleXfs count="20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7" fillId="0" borderId="0"/>
    <xf numFmtId="167" fontId="20" fillId="0" borderId="0" applyBorder="0" applyProtection="0"/>
    <xf numFmtId="0" fontId="14" fillId="0" borderId="0"/>
    <xf numFmtId="0" fontId="31" fillId="0" borderId="0" applyBorder="0" applyProtection="0"/>
    <xf numFmtId="0" fontId="42" fillId="0" borderId="0"/>
    <xf numFmtId="0" fontId="44" fillId="0" borderId="0" applyNumberFormat="0" applyFill="0" applyBorder="0" applyAlignment="0" applyProtection="0"/>
    <xf numFmtId="0" fontId="47" fillId="0" borderId="0"/>
    <xf numFmtId="0" fontId="42" fillId="0" borderId="0"/>
    <xf numFmtId="0" fontId="42" fillId="0" borderId="0"/>
    <xf numFmtId="0" fontId="42" fillId="0" borderId="0"/>
    <xf numFmtId="170" fontId="48" fillId="0" borderId="0">
      <protection locked="0"/>
    </xf>
    <xf numFmtId="170" fontId="49" fillId="0" borderId="0">
      <protection locked="0"/>
    </xf>
    <xf numFmtId="170" fontId="48" fillId="0" borderId="0">
      <protection locked="0"/>
    </xf>
    <xf numFmtId="170" fontId="49" fillId="0" borderId="0">
      <protection locked="0"/>
    </xf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8" fillId="0" borderId="34">
      <protection locked="0"/>
    </xf>
    <xf numFmtId="0" fontId="49" fillId="0" borderId="34">
      <protection locked="0"/>
    </xf>
    <xf numFmtId="0" fontId="49" fillId="0" borderId="34">
      <protection locked="0"/>
    </xf>
    <xf numFmtId="164" fontId="47" fillId="0" borderId="0" applyFont="0" applyFill="0" applyBorder="0" applyAlignment="0" applyProtection="0"/>
    <xf numFmtId="0" fontId="48" fillId="0" borderId="0">
      <protection locked="0"/>
    </xf>
    <xf numFmtId="0" fontId="49" fillId="0" borderId="0">
      <protection locked="0"/>
    </xf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21" borderId="35" applyNumberFormat="0" applyAlignment="0" applyProtection="0"/>
    <xf numFmtId="171" fontId="48" fillId="0" borderId="0">
      <protection locked="0"/>
    </xf>
    <xf numFmtId="171" fontId="49" fillId="0" borderId="0">
      <protection locked="0"/>
    </xf>
    <xf numFmtId="171" fontId="48" fillId="0" borderId="0">
      <protection locked="0"/>
    </xf>
    <xf numFmtId="171" fontId="49" fillId="0" borderId="0">
      <protection locked="0"/>
    </xf>
    <xf numFmtId="44" fontId="47" fillId="0" borderId="0" applyFont="0" applyFill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8" fillId="0" borderId="0">
      <protection locked="0"/>
    </xf>
    <xf numFmtId="0" fontId="59" fillId="0" borderId="0">
      <protection locked="0"/>
    </xf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/>
    <xf numFmtId="0" fontId="63" fillId="0" borderId="0"/>
    <xf numFmtId="0" fontId="17" fillId="0" borderId="0"/>
    <xf numFmtId="0" fontId="17" fillId="0" borderId="0"/>
    <xf numFmtId="0" fontId="64" fillId="0" borderId="0" applyAlignment="0">
      <alignment vertical="top" wrapText="1"/>
      <protection locked="0"/>
    </xf>
    <xf numFmtId="0" fontId="64" fillId="0" borderId="0" applyAlignment="0">
      <alignment vertical="top" wrapText="1"/>
      <protection locked="0"/>
    </xf>
    <xf numFmtId="0" fontId="62" fillId="0" borderId="0"/>
    <xf numFmtId="0" fontId="42" fillId="0" borderId="0"/>
    <xf numFmtId="0" fontId="1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2" fontId="48" fillId="0" borderId="0">
      <protection locked="0"/>
    </xf>
    <xf numFmtId="172" fontId="49" fillId="0" borderId="0">
      <protection locked="0"/>
    </xf>
    <xf numFmtId="172" fontId="48" fillId="0" borderId="0">
      <protection locked="0"/>
    </xf>
    <xf numFmtId="172" fontId="49" fillId="0" borderId="0">
      <protection locked="0"/>
    </xf>
    <xf numFmtId="0" fontId="47" fillId="23" borderId="39" applyNumberFormat="0" applyFont="0" applyAlignment="0" applyProtection="0"/>
    <xf numFmtId="169" fontId="49" fillId="0" borderId="0">
      <protection locked="0"/>
    </xf>
    <xf numFmtId="0" fontId="65" fillId="0" borderId="40" applyNumberFormat="0" applyFill="0" applyAlignment="0" applyProtection="0"/>
    <xf numFmtId="0" fontId="66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12" borderId="41" applyNumberFormat="0" applyAlignment="0" applyProtection="0"/>
    <xf numFmtId="0" fontId="69" fillId="24" borderId="41" applyNumberFormat="0" applyAlignment="0" applyProtection="0"/>
    <xf numFmtId="0" fontId="70" fillId="24" borderId="42" applyNumberFormat="0" applyAlignment="0" applyProtection="0"/>
    <xf numFmtId="0" fontId="71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8" borderId="0" applyNumberFormat="0" applyBorder="0" applyAlignment="0" applyProtection="0"/>
    <xf numFmtId="169" fontId="48" fillId="0" borderId="0">
      <protection locked="0"/>
    </xf>
    <xf numFmtId="0" fontId="42" fillId="0" borderId="0"/>
    <xf numFmtId="0" fontId="17" fillId="0" borderId="0"/>
    <xf numFmtId="0" fontId="17" fillId="0" borderId="0"/>
    <xf numFmtId="0" fontId="72" fillId="0" borderId="43" applyNumberFormat="0" applyFill="0" applyAlignment="0" applyProtection="0"/>
    <xf numFmtId="0" fontId="17" fillId="23" borderId="39" applyNumberFormat="0" applyFont="0" applyAlignment="0" applyProtection="0"/>
    <xf numFmtId="0" fontId="17" fillId="0" borderId="0"/>
    <xf numFmtId="0" fontId="17" fillId="0" borderId="0"/>
    <xf numFmtId="0" fontId="17" fillId="0" borderId="0"/>
    <xf numFmtId="169" fontId="49" fillId="0" borderId="0">
      <protection locked="0"/>
    </xf>
    <xf numFmtId="0" fontId="17" fillId="0" borderId="0"/>
    <xf numFmtId="0" fontId="17" fillId="0" borderId="0"/>
    <xf numFmtId="0" fontId="47" fillId="0" borderId="0"/>
    <xf numFmtId="170" fontId="48" fillId="0" borderId="0">
      <protection locked="0"/>
    </xf>
    <xf numFmtId="170" fontId="48" fillId="0" borderId="0">
      <protection locked="0"/>
    </xf>
    <xf numFmtId="0" fontId="48" fillId="0" borderId="34">
      <protection locked="0"/>
    </xf>
    <xf numFmtId="0" fontId="48" fillId="0" borderId="34">
      <protection locked="0"/>
    </xf>
    <xf numFmtId="0" fontId="48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73" fillId="0" borderId="0" applyNumberFormat="0" applyFill="0" applyBorder="0" applyAlignment="0" applyProtection="0"/>
    <xf numFmtId="0" fontId="74" fillId="0" borderId="54" applyNumberFormat="0" applyFill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32" borderId="57" applyNumberFormat="0" applyAlignment="0" applyProtection="0"/>
    <xf numFmtId="0" fontId="81" fillId="33" borderId="58" applyNumberFormat="0" applyAlignment="0" applyProtection="0"/>
    <xf numFmtId="0" fontId="82" fillId="33" borderId="57" applyNumberFormat="0" applyAlignment="0" applyProtection="0"/>
    <xf numFmtId="0" fontId="83" fillId="0" borderId="59" applyNumberFormat="0" applyFill="0" applyAlignment="0" applyProtection="0"/>
    <xf numFmtId="0" fontId="7" fillId="34" borderId="60" applyNumberFormat="0" applyAlignment="0" applyProtection="0"/>
    <xf numFmtId="0" fontId="84" fillId="0" borderId="0" applyNumberFormat="0" applyFill="0" applyBorder="0" applyAlignment="0" applyProtection="0"/>
    <xf numFmtId="0" fontId="1" fillId="35" borderId="61" applyNumberFormat="0" applyFont="0" applyAlignment="0" applyProtection="0"/>
    <xf numFmtId="0" fontId="85" fillId="0" borderId="0" applyNumberFormat="0" applyFill="0" applyBorder="0" applyAlignment="0" applyProtection="0"/>
    <xf numFmtId="0" fontId="2" fillId="0" borderId="62" applyNumberFormat="0" applyFill="0" applyAlignment="0" applyProtection="0"/>
    <xf numFmtId="0" fontId="8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86" fillId="59" borderId="0" applyNumberFormat="0" applyBorder="0" applyAlignment="0" applyProtection="0"/>
    <xf numFmtId="0" fontId="47" fillId="0" borderId="0"/>
    <xf numFmtId="0" fontId="48" fillId="0" borderId="34">
      <protection locked="0"/>
    </xf>
    <xf numFmtId="164" fontId="47" fillId="0" borderId="0" applyFont="0" applyFill="0" applyBorder="0" applyAlignment="0" applyProtection="0"/>
    <xf numFmtId="0" fontId="48" fillId="0" borderId="0">
      <protection locked="0"/>
    </xf>
    <xf numFmtId="171" fontId="48" fillId="0" borderId="0">
      <protection locked="0"/>
    </xf>
    <xf numFmtId="44" fontId="47" fillId="0" borderId="0" applyFont="0" applyFill="0" applyBorder="0" applyAlignment="0" applyProtection="0"/>
    <xf numFmtId="171" fontId="4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69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0" fontId="47" fillId="0" borderId="0"/>
    <xf numFmtId="0" fontId="47" fillId="0" borderId="0"/>
    <xf numFmtId="0" fontId="47" fillId="0" borderId="0"/>
    <xf numFmtId="164" fontId="1" fillId="0" borderId="0" applyFont="0" applyFill="0" applyBorder="0" applyAlignment="0" applyProtection="0"/>
    <xf numFmtId="0" fontId="17" fillId="0" borderId="0"/>
    <xf numFmtId="0" fontId="64" fillId="0" borderId="0" applyAlignment="0">
      <alignment vertical="top" wrapText="1"/>
      <protection locked="0"/>
    </xf>
    <xf numFmtId="0" fontId="42" fillId="0" borderId="0"/>
    <xf numFmtId="0" fontId="62" fillId="0" borderId="0"/>
    <xf numFmtId="169" fontId="48" fillId="0" borderId="0">
      <protection locked="0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42" fillId="0" borderId="0"/>
    <xf numFmtId="0" fontId="42" fillId="0" borderId="0"/>
    <xf numFmtId="0" fontId="9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15" fillId="0" borderId="0" xfId="3" applyFont="1"/>
    <xf numFmtId="0" fontId="16" fillId="0" borderId="0" xfId="3" applyFont="1"/>
    <xf numFmtId="0" fontId="16" fillId="0" borderId="0" xfId="4" applyFont="1" applyAlignment="1">
      <alignment horizontal="centerContinuous"/>
    </xf>
    <xf numFmtId="0" fontId="17" fillId="0" borderId="0" xfId="4" applyBorder="1"/>
    <xf numFmtId="0" fontId="17" fillId="0" borderId="0" xfId="4"/>
    <xf numFmtId="0" fontId="18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4" fillId="0" borderId="0" xfId="3" applyFont="1"/>
    <xf numFmtId="0" fontId="16" fillId="0" borderId="0" xfId="4" applyFont="1" applyAlignment="1">
      <alignment vertical="top"/>
    </xf>
    <xf numFmtId="0" fontId="19" fillId="0" borderId="0" xfId="3" applyFont="1" applyAlignment="1">
      <alignment vertical="top"/>
    </xf>
    <xf numFmtId="0" fontId="16" fillId="0" borderId="0" xfId="5" applyNumberFormat="1" applyFont="1"/>
    <xf numFmtId="0" fontId="21" fillId="0" borderId="0" xfId="3" applyFont="1"/>
    <xf numFmtId="0" fontId="18" fillId="0" borderId="0" xfId="4" applyFont="1" applyAlignment="1">
      <alignment vertical="top"/>
    </xf>
    <xf numFmtId="0" fontId="16" fillId="0" borderId="0" xfId="4" applyFont="1" applyBorder="1" applyAlignment="1">
      <alignment horizontal="center" wrapText="1"/>
    </xf>
    <xf numFmtId="0" fontId="16" fillId="0" borderId="10" xfId="4" applyFont="1" applyBorder="1"/>
    <xf numFmtId="0" fontId="22" fillId="0" borderId="10" xfId="4" applyFont="1" applyBorder="1" applyAlignment="1">
      <alignment horizontal="center" vertical="top"/>
    </xf>
    <xf numFmtId="0" fontId="22" fillId="0" borderId="11" xfId="4" applyFont="1" applyBorder="1" applyAlignment="1">
      <alignment horizontal="center" vertical="top"/>
    </xf>
    <xf numFmtId="0" fontId="22" fillId="0" borderId="12" xfId="4" applyFont="1" applyBorder="1" applyAlignment="1">
      <alignment horizontal="center" vertical="top"/>
    </xf>
    <xf numFmtId="0" fontId="22" fillId="0" borderId="6" xfId="4" applyFont="1" applyBorder="1" applyAlignment="1">
      <alignment horizontal="center" vertical="top"/>
    </xf>
    <xf numFmtId="0" fontId="22" fillId="0" borderId="13" xfId="4" applyFont="1" applyBorder="1" applyAlignment="1">
      <alignment horizontal="center" vertical="top"/>
    </xf>
    <xf numFmtId="0" fontId="22" fillId="0" borderId="0" xfId="4" applyFont="1" applyBorder="1" applyAlignment="1">
      <alignment horizontal="center" vertical="top"/>
    </xf>
    <xf numFmtId="0" fontId="16" fillId="0" borderId="14" xfId="4" applyFont="1" applyBorder="1" applyAlignment="1">
      <alignment horizontal="center" vertical="top"/>
    </xf>
    <xf numFmtId="0" fontId="16" fillId="0" borderId="15" xfId="6" applyFont="1" applyBorder="1" applyAlignment="1">
      <alignment wrapText="1"/>
    </xf>
    <xf numFmtId="49" fontId="16" fillId="0" borderId="16" xfId="6" applyNumberFormat="1" applyFont="1" applyBorder="1" applyAlignment="1">
      <alignment horizontal="center" wrapText="1"/>
    </xf>
    <xf numFmtId="3" fontId="16" fillId="0" borderId="0" xfId="4" applyNumberFormat="1" applyFont="1" applyBorder="1" applyAlignment="1">
      <alignment wrapText="1"/>
    </xf>
    <xf numFmtId="0" fontId="16" fillId="0" borderId="15" xfId="4" applyFont="1" applyBorder="1" applyAlignment="1">
      <alignment horizontal="center" vertical="top"/>
    </xf>
    <xf numFmtId="0" fontId="16" fillId="0" borderId="15" xfId="6" applyFont="1" applyBorder="1" applyAlignment="1">
      <alignment horizontal="left" wrapText="1"/>
    </xf>
    <xf numFmtId="3" fontId="16" fillId="0" borderId="0" xfId="4" applyNumberFormat="1" applyFont="1" applyFill="1" applyBorder="1" applyAlignment="1">
      <alignment wrapText="1"/>
    </xf>
    <xf numFmtId="0" fontId="16" fillId="0" borderId="15" xfId="6" applyFont="1" applyFill="1" applyBorder="1" applyAlignment="1">
      <alignment wrapText="1"/>
    </xf>
    <xf numFmtId="0" fontId="16" fillId="0" borderId="22" xfId="6" applyFont="1" applyBorder="1" applyAlignment="1">
      <alignment wrapText="1"/>
    </xf>
    <xf numFmtId="0" fontId="16" fillId="0" borderId="22" xfId="4" applyFont="1" applyBorder="1" applyAlignment="1">
      <alignment horizontal="center" vertical="top"/>
    </xf>
    <xf numFmtId="0" fontId="16" fillId="0" borderId="6" xfId="4" applyFont="1" applyBorder="1" applyAlignment="1">
      <alignment horizontal="center" vertical="top"/>
    </xf>
    <xf numFmtId="0" fontId="15" fillId="0" borderId="6" xfId="4" applyFont="1" applyBorder="1" applyAlignment="1">
      <alignment wrapText="1"/>
    </xf>
    <xf numFmtId="49" fontId="16" fillId="0" borderId="7" xfId="6" applyNumberFormat="1" applyFont="1" applyBorder="1" applyAlignment="1">
      <alignment horizontal="center" wrapText="1"/>
    </xf>
    <xf numFmtId="0" fontId="15" fillId="0" borderId="10" xfId="4" applyFont="1" applyBorder="1" applyAlignment="1">
      <alignment wrapText="1"/>
    </xf>
    <xf numFmtId="3" fontId="16" fillId="0" borderId="7" xfId="4" applyNumberFormat="1" applyFont="1" applyFill="1" applyBorder="1" applyAlignment="1">
      <alignment wrapText="1"/>
    </xf>
    <xf numFmtId="0" fontId="16" fillId="0" borderId="27" xfId="4" applyFont="1" applyBorder="1" applyAlignment="1">
      <alignment horizontal="center" vertical="top"/>
    </xf>
    <xf numFmtId="0" fontId="16" fillId="0" borderId="6" xfId="4" applyFont="1" applyBorder="1" applyAlignment="1">
      <alignment vertical="top" wrapText="1"/>
    </xf>
    <xf numFmtId="3" fontId="16" fillId="0" borderId="6" xfId="4" applyNumberFormat="1" applyFont="1" applyFill="1" applyBorder="1" applyAlignment="1">
      <alignment wrapText="1"/>
    </xf>
    <xf numFmtId="0" fontId="16" fillId="0" borderId="0" xfId="4" applyFont="1" applyBorder="1" applyAlignment="1">
      <alignment horizontal="center" vertical="top"/>
    </xf>
    <xf numFmtId="0" fontId="16" fillId="0" borderId="0" xfId="4" applyFont="1" applyBorder="1" applyAlignment="1">
      <alignment vertical="top" wrapText="1"/>
    </xf>
    <xf numFmtId="0" fontId="24" fillId="0" borderId="0" xfId="3" applyFont="1"/>
    <xf numFmtId="3" fontId="16" fillId="0" borderId="0" xfId="4" applyNumberFormat="1" applyFont="1" applyBorder="1" applyAlignment="1">
      <alignment horizontal="center" wrapText="1"/>
    </xf>
    <xf numFmtId="0" fontId="25" fillId="0" borderId="0" xfId="3" applyFont="1"/>
    <xf numFmtId="0" fontId="26" fillId="0" borderId="0" xfId="4" applyFont="1" applyBorder="1"/>
    <xf numFmtId="0" fontId="27" fillId="0" borderId="0" xfId="4" applyFont="1" applyFill="1" applyBorder="1" applyAlignment="1">
      <alignment wrapText="1"/>
    </xf>
    <xf numFmtId="168" fontId="27" fillId="0" borderId="0" xfId="4" applyNumberFormat="1" applyFont="1" applyFill="1" applyBorder="1" applyAlignment="1">
      <alignment wrapText="1"/>
    </xf>
    <xf numFmtId="0" fontId="28" fillId="0" borderId="0" xfId="3" applyFont="1" applyBorder="1" applyAlignment="1"/>
    <xf numFmtId="0" fontId="24" fillId="0" borderId="0" xfId="3" applyFont="1" applyBorder="1"/>
    <xf numFmtId="0" fontId="29" fillId="0" borderId="0" xfId="3" applyFont="1" applyBorder="1" applyAlignment="1"/>
    <xf numFmtId="0" fontId="14" fillId="0" borderId="0" xfId="3" applyBorder="1"/>
    <xf numFmtId="0" fontId="30" fillId="0" borderId="0" xfId="3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/>
    <xf numFmtId="0" fontId="7" fillId="4" borderId="29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>
      <alignment vertical="top"/>
    </xf>
    <xf numFmtId="0" fontId="6" fillId="3" borderId="3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7" fillId="4" borderId="32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4" borderId="32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6" fillId="3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0" fillId="5" borderId="0" xfId="0" applyFill="1" applyAlignment="1">
      <alignment vertical="top"/>
    </xf>
    <xf numFmtId="0" fontId="41" fillId="5" borderId="0" xfId="0" applyFont="1" applyFill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0" xfId="0" applyFill="1"/>
    <xf numFmtId="0" fontId="2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/>
    <xf numFmtId="166" fontId="13" fillId="5" borderId="0" xfId="1" applyNumberFormat="1" applyFont="1" applyFill="1" applyAlignment="1">
      <alignment horizontal="right"/>
    </xf>
    <xf numFmtId="166" fontId="13" fillId="5" borderId="0" xfId="1" applyNumberFormat="1" applyFont="1" applyFill="1" applyAlignment="1">
      <alignment horizontal="center"/>
    </xf>
    <xf numFmtId="166" fontId="2" fillId="5" borderId="0" xfId="0" applyNumberFormat="1" applyFont="1" applyFill="1"/>
    <xf numFmtId="4" fontId="2" fillId="5" borderId="1" xfId="0" applyNumberFormat="1" applyFont="1" applyFill="1" applyBorder="1"/>
    <xf numFmtId="4" fontId="0" fillId="5" borderId="1" xfId="0" applyNumberFormat="1" applyFill="1" applyBorder="1"/>
    <xf numFmtId="4" fontId="9" fillId="5" borderId="1" xfId="0" applyNumberFormat="1" applyFont="1" applyFill="1" applyBorder="1"/>
    <xf numFmtId="0" fontId="11" fillId="5" borderId="0" xfId="0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2" fillId="5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10" fillId="5" borderId="0" xfId="0" applyFont="1" applyFill="1" applyAlignment="1">
      <alignment horizontal="center" vertical="top"/>
    </xf>
    <xf numFmtId="166" fontId="13" fillId="5" borderId="0" xfId="1" applyNumberFormat="1" applyFont="1" applyFill="1" applyAlignment="1">
      <alignment horizontal="right" vertical="top"/>
    </xf>
    <xf numFmtId="166" fontId="2" fillId="5" borderId="0" xfId="0" applyNumberFormat="1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166" fontId="13" fillId="5" borderId="0" xfId="1" applyNumberFormat="1" applyFont="1" applyFill="1" applyAlignment="1">
      <alignment horizontal="center" vertical="top"/>
    </xf>
    <xf numFmtId="4" fontId="0" fillId="5" borderId="0" xfId="0" applyNumberFormat="1" applyFill="1" applyAlignment="1">
      <alignment vertical="top"/>
    </xf>
    <xf numFmtId="0" fontId="2" fillId="5" borderId="0" xfId="0" applyFont="1" applyFill="1" applyAlignment="1">
      <alignment horizontal="center" vertical="top"/>
    </xf>
    <xf numFmtId="4" fontId="4" fillId="5" borderId="1" xfId="1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4" fontId="4" fillId="5" borderId="1" xfId="0" applyNumberFormat="1" applyFont="1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0" fontId="5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right" vertical="top"/>
    </xf>
    <xf numFmtId="0" fontId="8" fillId="5" borderId="0" xfId="0" applyFont="1" applyFill="1"/>
    <xf numFmtId="166" fontId="13" fillId="5" borderId="0" xfId="1" applyNumberFormat="1" applyFont="1" applyFill="1" applyAlignment="1">
      <alignment horizontal="left" vertical="top"/>
    </xf>
    <xf numFmtId="0" fontId="40" fillId="5" borderId="0" xfId="0" applyFont="1" applyFill="1" applyAlignment="1">
      <alignment vertical="top"/>
    </xf>
    <xf numFmtId="0" fontId="10" fillId="5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/>
    <xf numFmtId="4" fontId="9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5" borderId="29" xfId="0" applyFill="1" applyBorder="1" applyAlignment="1">
      <alignment vertical="top"/>
    </xf>
    <xf numFmtId="0" fontId="0" fillId="5" borderId="32" xfId="0" applyFill="1" applyBorder="1" applyAlignment="1">
      <alignment vertical="top"/>
    </xf>
    <xf numFmtId="4" fontId="2" fillId="5" borderId="4" xfId="0" applyNumberFormat="1" applyFont="1" applyFill="1" applyBorder="1" applyAlignment="1">
      <alignment vertical="top"/>
    </xf>
    <xf numFmtId="0" fontId="43" fillId="0" borderId="0" xfId="0" applyFont="1" applyAlignment="1" applyProtection="1">
      <alignment horizontal="center" vertical="top"/>
      <protection locked="0"/>
    </xf>
    <xf numFmtId="4" fontId="4" fillId="0" borderId="1" xfId="0" applyNumberFormat="1" applyFont="1" applyFill="1" applyBorder="1" applyAlignment="1" applyProtection="1">
      <alignment vertical="top"/>
      <protection locked="0"/>
    </xf>
    <xf numFmtId="166" fontId="13" fillId="5" borderId="29" xfId="1" applyNumberFormat="1" applyFont="1" applyFill="1" applyBorder="1" applyAlignment="1" applyProtection="1">
      <alignment horizontal="right" vertical="top"/>
    </xf>
    <xf numFmtId="49" fontId="5" fillId="5" borderId="2" xfId="0" applyNumberFormat="1" applyFont="1" applyFill="1" applyBorder="1" applyAlignment="1" applyProtection="1">
      <alignment horizontal="center" vertical="top" wrapText="1"/>
    </xf>
    <xf numFmtId="0" fontId="8" fillId="5" borderId="0" xfId="0" applyFont="1" applyFill="1" applyAlignment="1">
      <alignment vertical="top"/>
    </xf>
    <xf numFmtId="0" fontId="37" fillId="3" borderId="1" xfId="0" applyFont="1" applyFill="1" applyBorder="1" applyAlignment="1">
      <alignment vertical="top" wrapText="1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>
      <alignment horizontal="center" vertical="top" wrapText="1"/>
    </xf>
    <xf numFmtId="0" fontId="10" fillId="5" borderId="0" xfId="0" applyFont="1" applyFill="1" applyAlignment="1">
      <alignment horizontal="left" vertical="top" wrapText="1"/>
    </xf>
    <xf numFmtId="0" fontId="7" fillId="3" borderId="30" xfId="0" applyFont="1" applyFill="1" applyBorder="1" applyAlignment="1">
      <alignment horizontal="center" vertical="top"/>
    </xf>
    <xf numFmtId="49" fontId="5" fillId="5" borderId="44" xfId="0" applyNumberFormat="1" applyFont="1" applyFill="1" applyBorder="1" applyAlignment="1" applyProtection="1">
      <alignment horizontal="center" vertical="top" wrapText="1"/>
    </xf>
    <xf numFmtId="4" fontId="16" fillId="0" borderId="14" xfId="4" applyNumberFormat="1" applyFont="1" applyBorder="1" applyAlignment="1" applyProtection="1">
      <alignment wrapText="1"/>
      <protection locked="0"/>
    </xf>
    <xf numFmtId="4" fontId="16" fillId="0" borderId="17" xfId="4" applyNumberFormat="1" applyFont="1" applyBorder="1" applyAlignment="1" applyProtection="1">
      <alignment wrapText="1"/>
      <protection locked="0"/>
    </xf>
    <xf numFmtId="4" fontId="16" fillId="0" borderId="18" xfId="4" applyNumberFormat="1" applyFont="1" applyBorder="1" applyAlignment="1" applyProtection="1">
      <alignment wrapText="1"/>
      <protection locked="0"/>
    </xf>
    <xf numFmtId="4" fontId="16" fillId="0" borderId="19" xfId="4" applyNumberFormat="1" applyFont="1" applyBorder="1" applyAlignment="1">
      <alignment wrapText="1"/>
    </xf>
    <xf numFmtId="4" fontId="16" fillId="0" borderId="15" xfId="4" applyNumberFormat="1" applyFont="1" applyBorder="1" applyAlignment="1" applyProtection="1">
      <alignment wrapText="1"/>
      <protection locked="0"/>
    </xf>
    <xf numFmtId="4" fontId="16" fillId="0" borderId="20" xfId="4" applyNumberFormat="1" applyFont="1" applyBorder="1" applyAlignment="1" applyProtection="1">
      <alignment wrapText="1"/>
      <protection locked="0"/>
    </xf>
    <xf numFmtId="4" fontId="16" fillId="0" borderId="21" xfId="4" applyNumberFormat="1" applyFont="1" applyBorder="1" applyAlignment="1" applyProtection="1">
      <alignment wrapText="1"/>
      <protection locked="0"/>
    </xf>
    <xf numFmtId="4" fontId="16" fillId="0" borderId="22" xfId="4" applyNumberFormat="1" applyFont="1" applyBorder="1" applyAlignment="1">
      <alignment wrapText="1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16" fillId="0" borderId="20" xfId="4" applyNumberFormat="1" applyFont="1" applyFill="1" applyBorder="1" applyAlignment="1" applyProtection="1">
      <alignment wrapText="1"/>
      <protection locked="0"/>
    </xf>
    <xf numFmtId="4" fontId="16" fillId="0" borderId="21" xfId="4" applyNumberFormat="1" applyFont="1" applyFill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>
      <alignment wrapText="1"/>
    </xf>
    <xf numFmtId="4" fontId="16" fillId="0" borderId="22" xfId="4" applyNumberFormat="1" applyFont="1" applyFill="1" applyBorder="1" applyAlignment="1" applyProtection="1">
      <alignment wrapText="1"/>
      <protection locked="0"/>
    </xf>
    <xf numFmtId="4" fontId="16" fillId="0" borderId="23" xfId="4" applyNumberFormat="1" applyFont="1" applyFill="1" applyBorder="1" applyAlignment="1" applyProtection="1">
      <alignment wrapText="1"/>
      <protection locked="0"/>
    </xf>
    <xf numFmtId="4" fontId="16" fillId="0" borderId="25" xfId="4" applyNumberFormat="1" applyFont="1" applyFill="1" applyBorder="1" applyAlignment="1" applyProtection="1">
      <alignment wrapText="1"/>
      <protection locked="0"/>
    </xf>
    <xf numFmtId="4" fontId="16" fillId="0" borderId="26" xfId="4" applyNumberFormat="1" applyFont="1" applyFill="1" applyBorder="1" applyAlignment="1" applyProtection="1">
      <alignment wrapText="1"/>
      <protection locked="0"/>
    </xf>
    <xf numFmtId="4" fontId="21" fillId="0" borderId="6" xfId="4" applyNumberFormat="1" applyFont="1" applyFill="1" applyBorder="1" applyAlignment="1">
      <alignment wrapText="1"/>
    </xf>
    <xf numFmtId="4" fontId="21" fillId="0" borderId="7" xfId="4" applyNumberFormat="1" applyFont="1" applyFill="1" applyBorder="1" applyAlignment="1">
      <alignment wrapText="1"/>
    </xf>
    <xf numFmtId="4" fontId="21" fillId="0" borderId="9" xfId="4" applyNumberFormat="1" applyFont="1" applyFill="1" applyBorder="1" applyAlignment="1">
      <alignment wrapText="1"/>
    </xf>
    <xf numFmtId="4" fontId="23" fillId="0" borderId="8" xfId="4" applyNumberFormat="1" applyFont="1" applyFill="1" applyBorder="1" applyAlignment="1">
      <alignment wrapText="1"/>
    </xf>
    <xf numFmtId="4" fontId="23" fillId="0" borderId="6" xfId="4" applyNumberFormat="1" applyFont="1" applyFill="1" applyBorder="1" applyAlignment="1">
      <alignment wrapText="1"/>
    </xf>
    <xf numFmtId="4" fontId="21" fillId="0" borderId="6" xfId="4" applyNumberFormat="1" applyFont="1" applyBorder="1" applyAlignment="1">
      <alignment wrapText="1"/>
    </xf>
    <xf numFmtId="4" fontId="15" fillId="0" borderId="10" xfId="4" applyNumberFormat="1" applyFont="1" applyFill="1" applyBorder="1" applyAlignment="1">
      <alignment wrapText="1"/>
    </xf>
    <xf numFmtId="4" fontId="15" fillId="0" borderId="12" xfId="4" applyNumberFormat="1" applyFont="1" applyFill="1" applyBorder="1" applyAlignment="1">
      <alignment wrapText="1"/>
    </xf>
    <xf numFmtId="4" fontId="15" fillId="0" borderId="13" xfId="4" applyNumberFormat="1" applyFont="1" applyFill="1" applyBorder="1" applyAlignment="1">
      <alignment wrapText="1"/>
    </xf>
    <xf numFmtId="4" fontId="15" fillId="0" borderId="6" xfId="4" applyNumberFormat="1" applyFont="1" applyFill="1" applyBorder="1" applyAlignment="1">
      <alignment wrapText="1"/>
    </xf>
    <xf numFmtId="4" fontId="16" fillId="0" borderId="6" xfId="4" applyNumberFormat="1" applyFont="1" applyFill="1" applyBorder="1" applyAlignment="1">
      <alignment wrapText="1"/>
    </xf>
    <xf numFmtId="4" fontId="16" fillId="0" borderId="8" xfId="4" applyNumberFormat="1" applyFont="1" applyBorder="1" applyAlignment="1">
      <alignment wrapText="1"/>
    </xf>
    <xf numFmtId="4" fontId="16" fillId="0" borderId="6" xfId="4" applyNumberFormat="1" applyFont="1" applyBorder="1" applyAlignment="1">
      <alignment wrapText="1"/>
    </xf>
    <xf numFmtId="4" fontId="16" fillId="0" borderId="9" xfId="4" applyNumberFormat="1" applyFont="1" applyBorder="1" applyAlignment="1">
      <alignment wrapText="1"/>
    </xf>
    <xf numFmtId="4" fontId="17" fillId="0" borderId="6" xfId="4" applyNumberFormat="1" applyBorder="1"/>
    <xf numFmtId="0" fontId="10" fillId="5" borderId="0" xfId="0" applyFont="1" applyFill="1" applyAlignment="1">
      <alignment horizontal="left" vertical="top" wrapText="1"/>
    </xf>
    <xf numFmtId="0" fontId="0" fillId="5" borderId="52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37" fillId="3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/>
    </xf>
    <xf numFmtId="0" fontId="5" fillId="5" borderId="2" xfId="0" applyFont="1" applyFill="1" applyBorder="1" applyAlignment="1" applyProtection="1">
      <alignment horizontal="center" vertical="top" wrapText="1"/>
    </xf>
    <xf numFmtId="9" fontId="9" fillId="5" borderId="2" xfId="2" applyFont="1" applyFill="1" applyBorder="1" applyAlignment="1" applyProtection="1">
      <alignment horizontal="center" vertical="top" wrapText="1"/>
    </xf>
    <xf numFmtId="4" fontId="4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0" fillId="0" borderId="0" xfId="0"/>
    <xf numFmtId="0" fontId="7" fillId="3" borderId="3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3" borderId="3" xfId="0" applyFont="1" applyFill="1" applyBorder="1" applyAlignment="1">
      <alignment horizontal="center" vertical="top" wrapText="1"/>
    </xf>
    <xf numFmtId="0" fontId="5" fillId="5" borderId="0" xfId="0" applyFont="1" applyFill="1" applyAlignment="1"/>
    <xf numFmtId="0" fontId="7" fillId="3" borderId="2" xfId="0" applyFont="1" applyFill="1" applyBorder="1" applyAlignment="1"/>
    <xf numFmtId="0" fontId="7" fillId="60" borderId="1" xfId="0" applyFont="1" applyFill="1" applyBorder="1" applyAlignment="1" applyProtection="1">
      <alignment wrapText="1"/>
    </xf>
    <xf numFmtId="49" fontId="3" fillId="0" borderId="67" xfId="0" applyNumberFormat="1" applyFont="1" applyBorder="1" applyAlignment="1" applyProtection="1">
      <alignment horizontal="left" vertical="top"/>
    </xf>
    <xf numFmtId="49" fontId="3" fillId="0" borderId="66" xfId="0" applyNumberFormat="1" applyFont="1" applyBorder="1" applyAlignment="1" applyProtection="1">
      <alignment horizontal="left" vertical="top"/>
    </xf>
    <xf numFmtId="4" fontId="3" fillId="5" borderId="0" xfId="0" applyNumberFormat="1" applyFont="1" applyFill="1" applyAlignment="1">
      <alignment vertical="top"/>
    </xf>
    <xf numFmtId="0" fontId="0" fillId="5" borderId="0" xfId="0" applyFill="1" applyProtection="1"/>
    <xf numFmtId="49" fontId="3" fillId="0" borderId="2" xfId="0" applyNumberFormat="1" applyFont="1" applyBorder="1" applyAlignment="1" applyProtection="1">
      <alignment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7" fillId="3" borderId="1" xfId="0" applyFont="1" applyFill="1" applyBorder="1" applyAlignment="1">
      <alignment horizontal="center" vertical="top"/>
    </xf>
    <xf numFmtId="0" fontId="11" fillId="5" borderId="0" xfId="0" applyFont="1" applyFill="1"/>
    <xf numFmtId="0" fontId="0" fillId="5" borderId="0" xfId="0" applyFill="1"/>
    <xf numFmtId="0" fontId="10" fillId="5" borderId="0" xfId="0" applyFont="1" applyFill="1"/>
    <xf numFmtId="0" fontId="2" fillId="5" borderId="0" xfId="0" applyFont="1" applyFill="1"/>
    <xf numFmtId="0" fontId="5" fillId="5" borderId="0" xfId="0" applyFont="1" applyFill="1" applyAlignment="1">
      <alignment wrapText="1"/>
    </xf>
    <xf numFmtId="4" fontId="0" fillId="5" borderId="0" xfId="0" applyNumberFormat="1" applyFill="1"/>
    <xf numFmtId="166" fontId="13" fillId="5" borderId="0" xfId="1" applyNumberFormat="1" applyFont="1" applyFill="1" applyAlignment="1">
      <alignment horizontal="right"/>
    </xf>
    <xf numFmtId="166" fontId="13" fillId="5" borderId="0" xfId="1" applyNumberFormat="1" applyFont="1" applyFill="1" applyAlignment="1">
      <alignment horizontal="center"/>
    </xf>
    <xf numFmtId="166" fontId="2" fillId="5" borderId="0" xfId="0" applyNumberFormat="1" applyFont="1" applyFill="1"/>
    <xf numFmtId="4" fontId="2" fillId="5" borderId="1" xfId="0" applyNumberFormat="1" applyFont="1" applyFill="1" applyBorder="1"/>
    <xf numFmtId="4" fontId="0" fillId="5" borderId="1" xfId="0" applyNumberFormat="1" applyFill="1" applyBorder="1"/>
    <xf numFmtId="4" fontId="4" fillId="5" borderId="1" xfId="0" applyNumberFormat="1" applyFont="1" applyFill="1" applyBorder="1"/>
    <xf numFmtId="4" fontId="9" fillId="5" borderId="1" xfId="0" applyNumberFormat="1" applyFont="1" applyFill="1" applyBorder="1"/>
    <xf numFmtId="4" fontId="0" fillId="5" borderId="0" xfId="0" applyNumberFormat="1" applyFill="1" applyAlignment="1">
      <alignment vertical="top"/>
    </xf>
    <xf numFmtId="0" fontId="8" fillId="5" borderId="0" xfId="0" applyFont="1" applyFill="1"/>
    <xf numFmtId="4" fontId="4" fillId="0" borderId="1" xfId="1" applyNumberFormat="1" applyFont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3" borderId="2" xfId="0" applyFont="1" applyFill="1" applyBorder="1" applyAlignment="1">
      <alignment horizontal="center"/>
    </xf>
    <xf numFmtId="4" fontId="94" fillId="0" borderId="0" xfId="0" applyNumberFormat="1" applyFont="1" applyProtection="1"/>
    <xf numFmtId="0" fontId="92" fillId="0" borderId="0" xfId="0" applyFont="1" applyAlignment="1" applyProtection="1">
      <alignment horizontal="left"/>
    </xf>
    <xf numFmtId="4" fontId="2" fillId="5" borderId="1" xfId="0" applyNumberFormat="1" applyFont="1" applyFill="1" applyBorder="1" applyProtection="1"/>
    <xf numFmtId="0" fontId="32" fillId="0" borderId="0" xfId="0" applyFont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/>
    </xf>
    <xf numFmtId="0" fontId="5" fillId="0" borderId="0" xfId="0" applyFont="1" applyFill="1" applyAlignment="1"/>
    <xf numFmtId="0" fontId="94" fillId="0" borderId="0" xfId="0" applyFont="1" applyAlignment="1" applyProtection="1">
      <alignment horizontal="center" wrapText="1"/>
    </xf>
    <xf numFmtId="0" fontId="3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4" fontId="4" fillId="5" borderId="1" xfId="0" applyNumberFormat="1" applyFont="1" applyFill="1" applyBorder="1"/>
    <xf numFmtId="0" fontId="93" fillId="0" borderId="0" xfId="0" applyFont="1" applyAlignment="1" applyProtection="1">
      <alignment horizontal="left"/>
    </xf>
    <xf numFmtId="0" fontId="8" fillId="5" borderId="0" xfId="0" applyFont="1" applyFill="1" applyProtection="1"/>
    <xf numFmtId="0" fontId="2" fillId="0" borderId="0" xfId="0" applyFont="1" applyProtection="1"/>
    <xf numFmtId="4" fontId="7" fillId="60" borderId="1" xfId="0" applyNumberFormat="1" applyFont="1" applyFill="1" applyBorder="1" applyProtection="1"/>
    <xf numFmtId="0" fontId="0" fillId="0" borderId="0" xfId="0" applyProtection="1"/>
    <xf numFmtId="0" fontId="2" fillId="5" borderId="0" xfId="0" applyFont="1" applyFill="1" applyProtection="1"/>
    <xf numFmtId="0" fontId="0" fillId="5" borderId="0" xfId="0" applyFill="1"/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166" fontId="13" fillId="5" borderId="0" xfId="1" applyNumberFormat="1" applyFont="1" applyFill="1" applyAlignment="1">
      <alignment horizontal="center" vertical="top"/>
    </xf>
    <xf numFmtId="0" fontId="8" fillId="5" borderId="0" xfId="0" applyFont="1" applyFill="1"/>
    <xf numFmtId="4" fontId="4" fillId="0" borderId="1" xfId="1" applyNumberFormat="1" applyFont="1" applyBorder="1" applyProtection="1"/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4" fontId="2" fillId="5" borderId="0" xfId="0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175" fontId="0" fillId="0" borderId="30" xfId="0" applyNumberFormat="1" applyBorder="1" applyAlignment="1">
      <alignment horizontal="center" vertical="top"/>
    </xf>
    <xf numFmtId="2" fontId="0" fillId="5" borderId="0" xfId="0" applyNumberFormat="1" applyFill="1" applyBorder="1" applyAlignment="1">
      <alignment horizontal="center" vertical="top"/>
    </xf>
    <xf numFmtId="0" fontId="5" fillId="0" borderId="30" xfId="0" applyFont="1" applyBorder="1" applyAlignment="1" applyProtection="1">
      <protection locked="0"/>
    </xf>
    <xf numFmtId="175" fontId="5" fillId="0" borderId="33" xfId="0" applyNumberFormat="1" applyFont="1" applyBorder="1" applyAlignment="1" applyProtection="1">
      <alignment horizontal="center" wrapText="1"/>
      <protection locked="0"/>
    </xf>
    <xf numFmtId="174" fontId="5" fillId="0" borderId="30" xfId="0" applyNumberFormat="1" applyFont="1" applyBorder="1" applyAlignment="1" applyProtection="1">
      <alignment horizontal="center" wrapText="1"/>
      <protection locked="0"/>
    </xf>
    <xf numFmtId="4" fontId="4" fillId="0" borderId="1" xfId="1" applyNumberFormat="1" applyFont="1" applyBorder="1" applyAlignment="1" applyProtection="1">
      <protection locked="0"/>
    </xf>
    <xf numFmtId="175" fontId="5" fillId="0" borderId="30" xfId="0" applyNumberFormat="1" applyFont="1" applyBorder="1" applyAlignment="1" applyProtection="1">
      <alignment horizontal="center" wrapText="1"/>
      <protection locked="0"/>
    </xf>
    <xf numFmtId="14" fontId="5" fillId="0" borderId="3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14" fontId="5" fillId="0" borderId="30" xfId="0" applyNumberFormat="1" applyFont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165" fontId="8" fillId="0" borderId="29" xfId="2" applyNumberFormat="1" applyFont="1" applyBorder="1" applyAlignment="1" applyProtection="1">
      <alignment vertical="top"/>
      <protection locked="0"/>
    </xf>
    <xf numFmtId="4" fontId="4" fillId="0" borderId="1" xfId="0" applyNumberFormat="1" applyFont="1" applyFill="1" applyBorder="1" applyAlignment="1" applyProtection="1">
      <alignment vertical="top"/>
      <protection locked="0"/>
    </xf>
    <xf numFmtId="4" fontId="4" fillId="5" borderId="1" xfId="0" applyNumberFormat="1" applyFont="1" applyFill="1" applyBorder="1" applyAlignment="1">
      <alignment vertical="top"/>
    </xf>
    <xf numFmtId="166" fontId="13" fillId="5" borderId="0" xfId="1" applyNumberFormat="1" applyFont="1" applyFill="1" applyAlignment="1">
      <alignment horizontal="left" vertical="top"/>
    </xf>
    <xf numFmtId="4" fontId="16" fillId="0" borderId="0" xfId="4" applyNumberFormat="1" applyFont="1" applyBorder="1" applyAlignment="1">
      <alignment wrapText="1"/>
    </xf>
    <xf numFmtId="4" fontId="16" fillId="0" borderId="0" xfId="4" applyNumberFormat="1" applyFont="1" applyFill="1" applyBorder="1" applyAlignment="1">
      <alignment wrapText="1"/>
    </xf>
    <xf numFmtId="4" fontId="21" fillId="0" borderId="0" xfId="4" applyNumberFormat="1" applyFont="1" applyFill="1" applyBorder="1" applyAlignment="1">
      <alignment wrapText="1"/>
    </xf>
    <xf numFmtId="4" fontId="15" fillId="0" borderId="0" xfId="4" applyNumberFormat="1" applyFont="1" applyFill="1" applyBorder="1" applyAlignment="1">
      <alignment wrapText="1"/>
    </xf>
    <xf numFmtId="0" fontId="96" fillId="0" borderId="0" xfId="4" applyFont="1"/>
    <xf numFmtId="0" fontId="96" fillId="0" borderId="0" xfId="3" applyFont="1"/>
    <xf numFmtId="0" fontId="96" fillId="0" borderId="0" xfId="3" applyFont="1" applyAlignment="1"/>
    <xf numFmtId="4" fontId="21" fillId="0" borderId="0" xfId="4" applyNumberFormat="1" applyFont="1" applyBorder="1" applyAlignment="1">
      <alignment wrapText="1"/>
    </xf>
    <xf numFmtId="4" fontId="17" fillId="0" borderId="0" xfId="4" applyNumberFormat="1" applyBorder="1"/>
    <xf numFmtId="4" fontId="21" fillId="0" borderId="6" xfId="4" applyNumberFormat="1" applyFont="1" applyFill="1" applyBorder="1" applyAlignment="1">
      <alignment wrapText="1"/>
    </xf>
    <xf numFmtId="0" fontId="5" fillId="0" borderId="1" xfId="0" applyFont="1" applyBorder="1" applyAlignment="1" applyProtection="1">
      <alignment horizontal="center" vertical="top"/>
      <protection locked="0"/>
    </xf>
    <xf numFmtId="4" fontId="4" fillId="5" borderId="1" xfId="0" applyNumberFormat="1" applyFont="1" applyFill="1" applyBorder="1"/>
    <xf numFmtId="4" fontId="9" fillId="5" borderId="1" xfId="0" applyNumberFormat="1" applyFont="1" applyFill="1" applyBorder="1"/>
    <xf numFmtId="4" fontId="4" fillId="0" borderId="1" xfId="1" applyNumberFormat="1" applyFont="1" applyBorder="1" applyAlignment="1" applyProtection="1">
      <alignment vertical="top"/>
      <protection locked="0"/>
    </xf>
    <xf numFmtId="0" fontId="10" fillId="5" borderId="0" xfId="0" applyFont="1" applyFill="1" applyAlignment="1">
      <alignment horizontal="left" vertical="top" wrapText="1"/>
    </xf>
    <xf numFmtId="0" fontId="89" fillId="0" borderId="1" xfId="0" applyFont="1" applyBorder="1" applyAlignment="1" applyProtection="1">
      <alignment horizontal="center" vertical="top" wrapText="1"/>
    </xf>
    <xf numFmtId="4" fontId="90" fillId="5" borderId="1" xfId="0" applyNumberFormat="1" applyFont="1" applyFill="1" applyBorder="1" applyAlignment="1" applyProtection="1">
      <alignment vertical="top"/>
    </xf>
    <xf numFmtId="0" fontId="12" fillId="5" borderId="0" xfId="0" applyFont="1" applyFill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35" fillId="5" borderId="0" xfId="0" applyFont="1" applyFill="1" applyAlignment="1">
      <alignment vertical="top"/>
    </xf>
    <xf numFmtId="0" fontId="5" fillId="5" borderId="5" xfId="0" applyFont="1" applyFill="1" applyBorder="1" applyAlignment="1">
      <alignment horizontal="center" vertical="top"/>
    </xf>
    <xf numFmtId="4" fontId="32" fillId="5" borderId="5" xfId="1" applyNumberFormat="1" applyFont="1" applyFill="1" applyBorder="1" applyAlignment="1">
      <alignment vertical="top"/>
    </xf>
    <xf numFmtId="4" fontId="5" fillId="5" borderId="5" xfId="1" applyNumberFormat="1" applyFont="1" applyFill="1" applyBorder="1" applyAlignment="1">
      <alignment vertical="top"/>
    </xf>
    <xf numFmtId="0" fontId="91" fillId="5" borderId="0" xfId="0" applyFont="1" applyFill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4" fontId="32" fillId="6" borderId="5" xfId="1" applyNumberFormat="1" applyFont="1" applyFill="1" applyBorder="1" applyAlignment="1">
      <alignment vertical="top"/>
    </xf>
    <xf numFmtId="4" fontId="5" fillId="6" borderId="5" xfId="1" applyNumberFormat="1" applyFont="1" applyFill="1" applyBorder="1" applyAlignment="1">
      <alignment vertical="top"/>
    </xf>
    <xf numFmtId="0" fontId="4" fillId="5" borderId="0" xfId="0" applyFont="1" applyFill="1" applyAlignment="1">
      <alignment vertical="top"/>
    </xf>
    <xf numFmtId="166" fontId="38" fillId="5" borderId="0" xfId="1" applyNumberFormat="1" applyFont="1" applyFill="1" applyAlignment="1">
      <alignment horizontal="right" vertical="top"/>
    </xf>
    <xf numFmtId="166" fontId="36" fillId="5" borderId="0" xfId="1" applyNumberFormat="1" applyFont="1" applyFill="1" applyAlignment="1">
      <alignment horizontal="right" vertical="top"/>
    </xf>
    <xf numFmtId="166" fontId="39" fillId="5" borderId="0" xfId="0" applyNumberFormat="1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3" fillId="5" borderId="0" xfId="0" applyFont="1" applyFill="1" applyAlignment="1">
      <alignment vertical="top"/>
    </xf>
    <xf numFmtId="4" fontId="95" fillId="5" borderId="1" xfId="0" applyNumberFormat="1" applyFont="1" applyFill="1" applyBorder="1" applyAlignment="1">
      <alignment vertical="top"/>
    </xf>
    <xf numFmtId="4" fontId="3" fillId="5" borderId="1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4" fontId="9" fillId="5" borderId="0" xfId="1" applyFont="1" applyFill="1" applyAlignment="1">
      <alignment vertical="top"/>
    </xf>
    <xf numFmtId="0" fontId="34" fillId="5" borderId="0" xfId="0" applyFont="1" applyFill="1" applyAlignment="1">
      <alignment vertical="top"/>
    </xf>
    <xf numFmtId="0" fontId="4" fillId="5" borderId="0" xfId="0" applyFont="1" applyFill="1" applyAlignment="1">
      <alignment horizontal="center" vertical="top"/>
    </xf>
    <xf numFmtId="4" fontId="9" fillId="5" borderId="0" xfId="0" applyNumberFormat="1" applyFont="1" applyFill="1" applyBorder="1" applyAlignment="1">
      <alignment vertical="top"/>
    </xf>
    <xf numFmtId="4" fontId="4" fillId="5" borderId="0" xfId="0" applyNumberFormat="1" applyFont="1" applyFill="1" applyBorder="1" applyAlignment="1">
      <alignment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4" fontId="4" fillId="61" borderId="1" xfId="1" applyNumberFormat="1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vertical="top"/>
    </xf>
    <xf numFmtId="166" fontId="13" fillId="62" borderId="29" xfId="1" applyNumberFormat="1" applyFont="1" applyFill="1" applyBorder="1" applyAlignment="1" applyProtection="1">
      <alignment horizontal="right" vertical="top"/>
    </xf>
    <xf numFmtId="4" fontId="4" fillId="63" borderId="1" xfId="1" applyNumberFormat="1" applyFont="1" applyFill="1" applyBorder="1" applyAlignment="1" applyProtection="1">
      <alignment vertical="top"/>
      <protection locked="0"/>
    </xf>
    <xf numFmtId="10" fontId="88" fillId="62" borderId="29" xfId="1" applyNumberFormat="1" applyFont="1" applyFill="1" applyBorder="1" applyAlignment="1" applyProtection="1">
      <alignment horizontal="center" vertical="top"/>
    </xf>
    <xf numFmtId="0" fontId="5" fillId="63" borderId="1" xfId="0" applyFont="1" applyFill="1" applyBorder="1" applyAlignment="1" applyProtection="1">
      <alignment horizontal="center" vertical="top"/>
    </xf>
    <xf numFmtId="166" fontId="13" fillId="5" borderId="29" xfId="1" applyNumberFormat="1" applyFont="1" applyFill="1" applyBorder="1" applyAlignment="1" applyProtection="1">
      <alignment horizontal="right" vertical="top"/>
    </xf>
    <xf numFmtId="4" fontId="15" fillId="0" borderId="10" xfId="4" applyNumberFormat="1" applyFont="1" applyFill="1" applyBorder="1" applyAlignment="1">
      <alignment wrapText="1"/>
    </xf>
    <xf numFmtId="4" fontId="4" fillId="0" borderId="1" xfId="1" applyNumberFormat="1" applyFont="1" applyBorder="1" applyProtection="1"/>
    <xf numFmtId="4" fontId="2" fillId="5" borderId="1" xfId="0" applyNumberFormat="1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4" fontId="7" fillId="60" borderId="1" xfId="0" applyNumberFormat="1" applyFont="1" applyFill="1" applyBorder="1" applyProtection="1"/>
    <xf numFmtId="0" fontId="0" fillId="0" borderId="0" xfId="0" applyProtection="1"/>
    <xf numFmtId="0" fontId="0" fillId="0" borderId="0" xfId="0"/>
    <xf numFmtId="0" fontId="5" fillId="63" borderId="1" xfId="0" applyFont="1" applyFill="1" applyBorder="1" applyAlignment="1" applyProtection="1">
      <alignment vertical="top" wrapText="1"/>
    </xf>
    <xf numFmtId="0" fontId="5" fillId="63" borderId="1" xfId="0" applyFont="1" applyFill="1" applyBorder="1" applyAlignment="1" applyProtection="1">
      <alignment horizontal="center" vertical="top" wrapText="1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14" fontId="5" fillId="0" borderId="30" xfId="0" applyNumberFormat="1" applyFont="1" applyBorder="1" applyAlignment="1" applyProtection="1">
      <alignment horizontal="center" vertical="top" wrapText="1"/>
      <protection locked="0"/>
    </xf>
    <xf numFmtId="4" fontId="16" fillId="0" borderId="14" xfId="4" applyNumberFormat="1" applyFont="1" applyBorder="1" applyAlignment="1" applyProtection="1">
      <alignment wrapText="1"/>
      <protection locked="0"/>
    </xf>
    <xf numFmtId="4" fontId="16" fillId="0" borderId="15" xfId="4" applyNumberFormat="1" applyFont="1" applyBorder="1" applyAlignment="1" applyProtection="1">
      <alignment wrapText="1"/>
      <protection locked="0"/>
    </xf>
    <xf numFmtId="4" fontId="16" fillId="0" borderId="15" xfId="4" applyNumberFormat="1" applyFont="1" applyFill="1" applyBorder="1" applyAlignment="1" applyProtection="1">
      <alignment wrapText="1"/>
      <protection locked="0"/>
    </xf>
    <xf numFmtId="0" fontId="101" fillId="0" borderId="0" xfId="4" applyFont="1"/>
    <xf numFmtId="166" fontId="100" fillId="0" borderId="0" xfId="1" applyNumberFormat="1" applyFont="1"/>
    <xf numFmtId="0" fontId="16" fillId="0" borderId="6" xfId="4" applyFont="1" applyFill="1" applyBorder="1" applyAlignment="1">
      <alignment horizontal="center" vertical="top"/>
    </xf>
    <xf numFmtId="0" fontId="16" fillId="0" borderId="7" xfId="4" applyFont="1" applyFill="1" applyBorder="1" applyAlignment="1">
      <alignment horizontal="center" vertical="top"/>
    </xf>
    <xf numFmtId="0" fontId="16" fillId="0" borderId="6" xfId="4" applyFont="1" applyBorder="1" applyAlignment="1">
      <alignment horizontal="center" vertical="top" wrapText="1"/>
    </xf>
    <xf numFmtId="0" fontId="16" fillId="0" borderId="8" xfId="4" applyFont="1" applyBorder="1" applyAlignment="1">
      <alignment horizontal="center" vertical="top" wrapText="1"/>
    </xf>
    <xf numFmtId="0" fontId="16" fillId="0" borderId="9" xfId="4" applyFont="1" applyBorder="1" applyAlignment="1">
      <alignment horizontal="center" vertical="top" wrapText="1"/>
    </xf>
    <xf numFmtId="0" fontId="99" fillId="0" borderId="0" xfId="4" applyFont="1" applyAlignment="1">
      <alignment horizontal="center"/>
    </xf>
    <xf numFmtId="0" fontId="103" fillId="0" borderId="0" xfId="4" applyFont="1"/>
    <xf numFmtId="4" fontId="94" fillId="5" borderId="0" xfId="0" applyNumberFormat="1" applyFont="1" applyFill="1"/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04" fillId="0" borderId="0" xfId="0" applyFont="1" applyFill="1" applyAlignment="1">
      <alignment vertical="top"/>
    </xf>
    <xf numFmtId="0" fontId="104" fillId="5" borderId="0" xfId="0" applyFont="1" applyFill="1" applyAlignment="1">
      <alignment vertical="top"/>
    </xf>
    <xf numFmtId="0" fontId="0" fillId="5" borderId="0" xfId="0" applyFill="1" applyAlignment="1">
      <alignment horizontal="right" vertical="top" indent="2"/>
    </xf>
    <xf numFmtId="4" fontId="9" fillId="5" borderId="30" xfId="0" applyNumberFormat="1" applyFont="1" applyFill="1" applyBorder="1" applyAlignment="1">
      <alignment vertical="top"/>
    </xf>
    <xf numFmtId="4" fontId="4" fillId="5" borderId="30" xfId="0" applyNumberFormat="1" applyFont="1" applyFill="1" applyBorder="1" applyAlignment="1">
      <alignment vertical="top"/>
    </xf>
    <xf numFmtId="0" fontId="100" fillId="0" borderId="0" xfId="4" applyFont="1" applyAlignment="1">
      <alignment horizontal="center" vertical="top" wrapText="1"/>
    </xf>
    <xf numFmtId="0" fontId="105" fillId="0" borderId="0" xfId="4" applyFont="1" applyAlignment="1">
      <alignment horizontal="center" vertical="top"/>
    </xf>
    <xf numFmtId="3" fontId="16" fillId="0" borderId="7" xfId="4" applyNumberFormat="1" applyFont="1" applyFill="1" applyBorder="1" applyAlignment="1">
      <alignment horizontal="center" wrapText="1"/>
    </xf>
    <xf numFmtId="0" fontId="16" fillId="0" borderId="16" xfId="6" applyNumberFormat="1" applyFont="1" applyBorder="1" applyAlignment="1">
      <alignment horizontal="center" wrapText="1"/>
    </xf>
    <xf numFmtId="0" fontId="16" fillId="0" borderId="24" xfId="6" applyNumberFormat="1" applyFont="1" applyBorder="1" applyAlignment="1">
      <alignment horizontal="center" wrapText="1"/>
    </xf>
    <xf numFmtId="0" fontId="16" fillId="0" borderId="7" xfId="4" applyNumberFormat="1" applyFont="1" applyFill="1" applyBorder="1" applyAlignment="1">
      <alignment horizontal="center" wrapText="1"/>
    </xf>
    <xf numFmtId="2" fontId="105" fillId="0" borderId="0" xfId="4" applyNumberFormat="1" applyFont="1" applyAlignment="1">
      <alignment horizontal="center" vertical="top"/>
    </xf>
    <xf numFmtId="0" fontId="17" fillId="0" borderId="0" xfId="4" applyFont="1"/>
    <xf numFmtId="166" fontId="105" fillId="0" borderId="0" xfId="1" applyNumberFormat="1" applyFont="1"/>
    <xf numFmtId="0" fontId="5" fillId="5" borderId="2" xfId="0" applyFont="1" applyFill="1" applyBorder="1" applyAlignment="1" applyProtection="1">
      <alignment horizontal="center" vertical="top" wrapText="1"/>
    </xf>
    <xf numFmtId="4" fontId="106" fillId="5" borderId="0" xfId="0" applyNumberFormat="1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84" fillId="5" borderId="0" xfId="0" applyFont="1" applyFill="1" applyAlignment="1">
      <alignment horizontal="right" vertical="top"/>
    </xf>
    <xf numFmtId="4" fontId="4" fillId="0" borderId="1" xfId="1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 applyProtection="1">
      <alignment vertical="top" wrapText="1"/>
      <protection locked="0"/>
    </xf>
    <xf numFmtId="14" fontId="5" fillId="0" borderId="33" xfId="0" applyNumberFormat="1" applyFont="1" applyBorder="1" applyAlignment="1" applyProtection="1">
      <alignment horizontal="center" vertical="top" wrapText="1"/>
      <protection locked="0"/>
    </xf>
    <xf numFmtId="1" fontId="5" fillId="0" borderId="33" xfId="0" applyNumberFormat="1" applyFont="1" applyBorder="1" applyAlignment="1" applyProtection="1">
      <alignment horizontal="center" vertical="top" wrapText="1"/>
      <protection locked="0"/>
    </xf>
    <xf numFmtId="4" fontId="4" fillId="0" borderId="68" xfId="1" applyNumberFormat="1" applyFont="1" applyBorder="1" applyAlignment="1" applyProtection="1">
      <alignment vertical="top"/>
      <protection locked="0"/>
    </xf>
    <xf numFmtId="2" fontId="5" fillId="0" borderId="33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2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 applyProtection="1">
      <alignment vertical="top" wrapText="1"/>
      <protection locked="0"/>
    </xf>
    <xf numFmtId="14" fontId="5" fillId="0" borderId="33" xfId="0" applyNumberFormat="1" applyFont="1" applyBorder="1" applyAlignment="1" applyProtection="1">
      <alignment horizontal="center" vertical="top" wrapText="1"/>
      <protection locked="0"/>
    </xf>
    <xf numFmtId="1" fontId="5" fillId="0" borderId="33" xfId="0" applyNumberFormat="1" applyFont="1" applyBorder="1" applyAlignment="1" applyProtection="1">
      <alignment horizontal="center" vertical="top" wrapText="1"/>
      <protection locked="0"/>
    </xf>
    <xf numFmtId="4" fontId="4" fillId="0" borderId="68" xfId="1" applyNumberFormat="1" applyFont="1" applyBorder="1" applyAlignment="1" applyProtection="1">
      <alignment vertical="top"/>
      <protection locked="0"/>
    </xf>
    <xf numFmtId="2" fontId="5" fillId="0" borderId="33" xfId="0" applyNumberFormat="1" applyFont="1" applyBorder="1" applyAlignment="1" applyProtection="1">
      <alignment horizontal="center" vertical="top" wrapText="1"/>
      <protection locked="0"/>
    </xf>
    <xf numFmtId="4" fontId="106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Protection="1">
      <protection locked="0"/>
    </xf>
    <xf numFmtId="0" fontId="107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Fill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4" fontId="4" fillId="5" borderId="1" xfId="1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4" fontId="4" fillId="0" borderId="1" xfId="1" applyNumberFormat="1" applyFont="1" applyBorder="1" applyAlignment="1" applyProtection="1">
      <alignment vertical="top"/>
      <protection locked="0"/>
    </xf>
    <xf numFmtId="49" fontId="5" fillId="5" borderId="2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5" borderId="2" xfId="0" applyFont="1" applyFill="1" applyBorder="1" applyAlignment="1" applyProtection="1">
      <alignment horizontal="center" vertical="top" wrapText="1"/>
    </xf>
    <xf numFmtId="9" fontId="9" fillId="5" borderId="2" xfId="2" applyFont="1" applyFill="1" applyBorder="1" applyAlignment="1" applyProtection="1">
      <alignment horizontal="center" vertical="top" wrapText="1"/>
    </xf>
    <xf numFmtId="0" fontId="5" fillId="0" borderId="44" xfId="0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Fill="1" applyBorder="1" applyAlignment="1" applyProtection="1">
      <alignment vertical="top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73" fontId="87" fillId="0" borderId="64" xfId="1" applyNumberFormat="1" applyFont="1" applyBorder="1" applyAlignment="1" applyProtection="1">
      <alignment horizontal="center" vertical="top"/>
      <protection locked="0"/>
    </xf>
    <xf numFmtId="173" fontId="87" fillId="0" borderId="65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9" fontId="5" fillId="0" borderId="44" xfId="0" applyNumberFormat="1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61" borderId="1" xfId="1" applyNumberFormat="1" applyFont="1" applyFill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61" borderId="1" xfId="1" applyNumberFormat="1" applyFont="1" applyFill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1" fontId="5" fillId="0" borderId="30" xfId="0" applyNumberFormat="1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vertical="top"/>
      <protection locked="0"/>
    </xf>
    <xf numFmtId="4" fontId="16" fillId="0" borderId="15" xfId="4" applyNumberFormat="1" applyFont="1" applyFill="1" applyBorder="1" applyAlignment="1" applyProtection="1">
      <alignment wrapText="1"/>
      <protection locked="0"/>
    </xf>
    <xf numFmtId="4" fontId="21" fillId="0" borderId="7" xfId="4" applyNumberFormat="1" applyFont="1" applyFill="1" applyBorder="1" applyAlignment="1">
      <alignment wrapText="1"/>
    </xf>
    <xf numFmtId="4" fontId="15" fillId="0" borderId="12" xfId="4" applyNumberFormat="1" applyFont="1" applyFill="1" applyBorder="1" applyAlignment="1">
      <alignment wrapText="1"/>
    </xf>
    <xf numFmtId="0" fontId="5" fillId="0" borderId="30" xfId="0" applyFont="1" applyBorder="1" applyAlignment="1" applyProtection="1">
      <alignment vertical="top" wrapText="1"/>
      <protection locked="0"/>
    </xf>
    <xf numFmtId="4" fontId="16" fillId="0" borderId="15" xfId="4" applyNumberFormat="1" applyFont="1" applyFill="1" applyBorder="1" applyAlignment="1" applyProtection="1">
      <alignment wrapText="1"/>
      <protection locked="0"/>
    </xf>
    <xf numFmtId="166" fontId="13" fillId="0" borderId="29" xfId="1" applyNumberFormat="1" applyFont="1" applyBorder="1" applyAlignment="1" applyProtection="1">
      <alignment horizontal="right" vertical="top"/>
      <protection locked="0"/>
    </xf>
    <xf numFmtId="166" fontId="13" fillId="0" borderId="29" xfId="1" applyNumberFormat="1" applyFont="1" applyBorder="1" applyAlignment="1" applyProtection="1">
      <alignment horizontal="right" vertical="top"/>
      <protection locked="0"/>
    </xf>
    <xf numFmtId="166" fontId="13" fillId="0" borderId="29" xfId="1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09" fillId="0" borderId="69" xfId="0" applyFont="1" applyBorder="1" applyAlignment="1" applyProtection="1">
      <alignment horizontal="center" vertical="top"/>
      <protection locked="0"/>
    </xf>
    <xf numFmtId="0" fontId="109" fillId="0" borderId="69" xfId="0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49" fontId="5" fillId="0" borderId="2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" fontId="4" fillId="0" borderId="1" xfId="1" applyNumberFormat="1" applyFont="1" applyBorder="1" applyAlignment="1" applyProtection="1">
      <alignment vertical="top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" fontId="4" fillId="0" borderId="1" xfId="1" applyNumberFormat="1" applyFont="1" applyBorder="1" applyProtection="1">
      <protection locked="0"/>
    </xf>
    <xf numFmtId="0" fontId="0" fillId="0" borderId="0" xfId="0"/>
    <xf numFmtId="4" fontId="4" fillId="0" borderId="1" xfId="1" applyNumberFormat="1" applyFont="1" applyBorder="1" applyAlignment="1" applyProtection="1">
      <alignment vertical="top"/>
      <protection locked="0"/>
    </xf>
    <xf numFmtId="4" fontId="4" fillId="61" borderId="1" xfId="1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left"/>
    </xf>
    <xf numFmtId="0" fontId="0" fillId="0" borderId="0" xfId="0" pivotButton="1"/>
    <xf numFmtId="4" fontId="0" fillId="0" borderId="0" xfId="0" applyNumberFormat="1"/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14" fontId="8" fillId="5" borderId="2" xfId="0" applyNumberFormat="1" applyFont="1" applyFill="1" applyBorder="1" applyAlignment="1" applyProtection="1">
      <alignment horizontal="center" vertical="top" wrapText="1"/>
    </xf>
    <xf numFmtId="14" fontId="8" fillId="5" borderId="3" xfId="0" applyNumberFormat="1" applyFont="1" applyFill="1" applyBorder="1" applyAlignment="1" applyProtection="1">
      <alignment horizontal="center" vertical="top" wrapText="1"/>
    </xf>
    <xf numFmtId="14" fontId="8" fillId="5" borderId="4" xfId="0" applyNumberFormat="1" applyFont="1" applyFill="1" applyBorder="1" applyAlignment="1" applyProtection="1">
      <alignment horizontal="center" vertical="top" wrapText="1"/>
    </xf>
    <xf numFmtId="165" fontId="88" fillId="0" borderId="45" xfId="2" applyNumberFormat="1" applyFont="1" applyBorder="1" applyAlignment="1" applyProtection="1">
      <alignment horizontal="center" vertical="top"/>
      <protection locked="0"/>
    </xf>
    <xf numFmtId="165" fontId="88" fillId="0" borderId="46" xfId="2" applyNumberFormat="1" applyFont="1" applyBorder="1" applyAlignment="1" applyProtection="1">
      <alignment horizontal="center" vertical="top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44" fillId="0" borderId="2" xfId="9" applyBorder="1" applyAlignment="1" applyProtection="1">
      <alignment horizontal="center" vertical="top" wrapText="1"/>
      <protection locked="0"/>
    </xf>
    <xf numFmtId="3" fontId="0" fillId="0" borderId="2" xfId="0" applyNumberFormat="1" applyBorder="1" applyAlignment="1" applyProtection="1">
      <alignment horizontal="center" vertical="top" wrapText="1"/>
      <protection locked="0"/>
    </xf>
    <xf numFmtId="14" fontId="0" fillId="0" borderId="49" xfId="0" applyNumberFormat="1" applyFill="1" applyBorder="1" applyAlignment="1" applyProtection="1">
      <alignment horizontal="center" vertical="top"/>
      <protection locked="0"/>
    </xf>
    <xf numFmtId="14" fontId="0" fillId="0" borderId="51" xfId="0" applyNumberForma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 wrapText="1"/>
      <protection locked="0"/>
    </xf>
    <xf numFmtId="0" fontId="3" fillId="0" borderId="51" xfId="0" applyFont="1" applyFill="1" applyBorder="1" applyAlignment="1" applyProtection="1">
      <alignment horizontal="center" vertical="top" wrapText="1"/>
      <protection locked="0"/>
    </xf>
    <xf numFmtId="0" fontId="7" fillId="4" borderId="32" xfId="0" applyFont="1" applyFill="1" applyBorder="1" applyAlignment="1">
      <alignment horizontal="left" vertical="top"/>
    </xf>
    <xf numFmtId="0" fontId="7" fillId="4" borderId="63" xfId="0" applyFont="1" applyFill="1" applyBorder="1" applyAlignment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4" fontId="0" fillId="5" borderId="2" xfId="0" applyNumberFormat="1" applyFill="1" applyBorder="1" applyAlignment="1">
      <alignment horizontal="center" vertical="top"/>
    </xf>
    <xf numFmtId="4" fontId="0" fillId="5" borderId="3" xfId="0" applyNumberFormat="1" applyFill="1" applyBorder="1" applyAlignment="1">
      <alignment horizontal="center" vertical="top"/>
    </xf>
    <xf numFmtId="4" fontId="0" fillId="5" borderId="4" xfId="0" applyNumberFormat="1" applyFill="1" applyBorder="1" applyAlignment="1">
      <alignment horizontal="center" vertical="top"/>
    </xf>
    <xf numFmtId="4" fontId="2" fillId="5" borderId="2" xfId="0" applyNumberFormat="1" applyFont="1" applyFill="1" applyBorder="1" applyAlignment="1">
      <alignment horizontal="center" vertical="top"/>
    </xf>
    <xf numFmtId="4" fontId="2" fillId="5" borderId="3" xfId="0" applyNumberFormat="1" applyFont="1" applyFill="1" applyBorder="1" applyAlignment="1">
      <alignment horizontal="center" vertical="top"/>
    </xf>
    <xf numFmtId="4" fontId="2" fillId="5" borderId="4" xfId="0" applyNumberFormat="1" applyFont="1" applyFill="1" applyBorder="1" applyAlignment="1">
      <alignment horizontal="center" vertical="top"/>
    </xf>
    <xf numFmtId="0" fontId="1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0" fontId="16" fillId="0" borderId="0" xfId="5" applyNumberFormat="1" applyFont="1" applyBorder="1" applyAlignment="1"/>
    <xf numFmtId="14" fontId="96" fillId="0" borderId="0" xfId="3" applyNumberFormat="1" applyFont="1" applyAlignment="1">
      <alignment horizontal="left"/>
    </xf>
    <xf numFmtId="0" fontId="96" fillId="0" borderId="0" xfId="3" applyFont="1" applyAlignment="1">
      <alignment horizontal="left"/>
    </xf>
  </cellXfs>
  <cellStyles count="206">
    <cellStyle name="rka" xfId="14" xr:uid="{00000000-0005-0000-0000-000000000000}"/>
    <cellStyle name="rka 2" xfId="15" xr:uid="{00000000-0005-0000-0000-000001000000}"/>
    <cellStyle name="rka 2 2" xfId="112" xr:uid="{00000000-0005-0000-0000-000002000000}"/>
    <cellStyle name="rka 3" xfId="178" xr:uid="{00000000-0005-0000-0000-000003000000}"/>
    <cellStyle name="źrka" xfId="16" xr:uid="{00000000-0005-0000-0000-000004000000}"/>
    <cellStyle name="źrka 2" xfId="17" xr:uid="{00000000-0005-0000-0000-000005000000}"/>
    <cellStyle name="źrka 2 2" xfId="113" xr:uid="{00000000-0005-0000-0000-000006000000}"/>
    <cellStyle name="źrka 3" xfId="179" xr:uid="{00000000-0005-0000-0000-000007000000}"/>
    <cellStyle name="20 % – Zvýraznění 1" xfId="143" builtinId="30" customBuiltin="1"/>
    <cellStyle name="20 % – Zvýraznění 2" xfId="147" builtinId="34" customBuiltin="1"/>
    <cellStyle name="20 % – Zvýraznění 3" xfId="151" builtinId="38" customBuiltin="1"/>
    <cellStyle name="20 % – Zvýraznění 4" xfId="155" builtinId="42" customBuiltin="1"/>
    <cellStyle name="20 % – Zvýraznění 5" xfId="159" builtinId="46" customBuiltin="1"/>
    <cellStyle name="20 % – Zvýraznění 6" xfId="163" builtinId="50" customBuiltin="1"/>
    <cellStyle name="20 % – Zvýraznění1 2" xfId="18" xr:uid="{00000000-0005-0000-0000-000009000000}"/>
    <cellStyle name="20 % – Zvýraznění2 2" xfId="19" xr:uid="{00000000-0005-0000-0000-00000B000000}"/>
    <cellStyle name="20 % – Zvýraznění3 2" xfId="20" xr:uid="{00000000-0005-0000-0000-00000D000000}"/>
    <cellStyle name="20 % – Zvýraznění4 2" xfId="21" xr:uid="{00000000-0005-0000-0000-00000F000000}"/>
    <cellStyle name="20 % – Zvýraznění5 2" xfId="22" xr:uid="{00000000-0005-0000-0000-000011000000}"/>
    <cellStyle name="20 % – Zvýraznění6 2" xfId="23" xr:uid="{00000000-0005-0000-0000-000013000000}"/>
    <cellStyle name="40 % – Zvýraznění 1" xfId="144" builtinId="31" customBuiltin="1"/>
    <cellStyle name="40 % – Zvýraznění 2" xfId="148" builtinId="35" customBuiltin="1"/>
    <cellStyle name="40 % – Zvýraznění 3" xfId="152" builtinId="39" customBuiltin="1"/>
    <cellStyle name="40 % – Zvýraznění 4" xfId="156" builtinId="43" customBuiltin="1"/>
    <cellStyle name="40 % – Zvýraznění 5" xfId="160" builtinId="47" customBuiltin="1"/>
    <cellStyle name="40 % – Zvýraznění 6" xfId="164" builtinId="51" customBuiltin="1"/>
    <cellStyle name="40 % – Zvýraznění1 2" xfId="24" xr:uid="{00000000-0005-0000-0000-000015000000}"/>
    <cellStyle name="40 % – Zvýraznění2 2" xfId="25" xr:uid="{00000000-0005-0000-0000-000017000000}"/>
    <cellStyle name="40 % – Zvýraznění3 2" xfId="26" xr:uid="{00000000-0005-0000-0000-000019000000}"/>
    <cellStyle name="40 % – Zvýraznění4 2" xfId="27" xr:uid="{00000000-0005-0000-0000-00001B000000}"/>
    <cellStyle name="40 % – Zvýraznění5 2" xfId="28" xr:uid="{00000000-0005-0000-0000-00001D000000}"/>
    <cellStyle name="40 % – Zvýraznění6 2" xfId="29" xr:uid="{00000000-0005-0000-0000-00001F000000}"/>
    <cellStyle name="60 % – Zvýraznění 1" xfId="145" builtinId="32" customBuiltin="1"/>
    <cellStyle name="60 % – Zvýraznění 2" xfId="149" builtinId="36" customBuiltin="1"/>
    <cellStyle name="60 % – Zvýraznění 3" xfId="153" builtinId="40" customBuiltin="1"/>
    <cellStyle name="60 % – Zvýraznění 4" xfId="157" builtinId="44" customBuiltin="1"/>
    <cellStyle name="60 % – Zvýraznění 5" xfId="161" builtinId="48" customBuiltin="1"/>
    <cellStyle name="60 % – Zvýraznění 6" xfId="165" builtinId="52" customBuiltin="1"/>
    <cellStyle name="60 % – Zvýraznění1 2" xfId="30" xr:uid="{00000000-0005-0000-0000-000021000000}"/>
    <cellStyle name="60 % – Zvýraznění2 2" xfId="31" xr:uid="{00000000-0005-0000-0000-000023000000}"/>
    <cellStyle name="60 % – Zvýraznění3 2" xfId="32" xr:uid="{00000000-0005-0000-0000-000025000000}"/>
    <cellStyle name="60 % – Zvýraznění4 2" xfId="33" xr:uid="{00000000-0005-0000-0000-000027000000}"/>
    <cellStyle name="60 % – Zvýraznění5 2" xfId="34" xr:uid="{00000000-0005-0000-0000-000029000000}"/>
    <cellStyle name="60 % – Zvýraznění6 2" xfId="35" xr:uid="{00000000-0005-0000-0000-00002B000000}"/>
    <cellStyle name="Celkem" xfId="141" builtinId="25" customBuiltin="1"/>
    <cellStyle name="Celkem 2" xfId="36" xr:uid="{00000000-0005-0000-0000-00002D000000}"/>
    <cellStyle name="Celkem 2 2" xfId="37" xr:uid="{00000000-0005-0000-0000-00002E000000}"/>
    <cellStyle name="Celkem 2 2 2" xfId="114" xr:uid="{00000000-0005-0000-0000-00002F000000}"/>
    <cellStyle name="Celkem 2 3" xfId="103" xr:uid="{00000000-0005-0000-0000-000030000000}"/>
    <cellStyle name="Celkem 2 4" xfId="167" xr:uid="{00000000-0005-0000-0000-000031000000}"/>
    <cellStyle name="Celkem 3" xfId="38" xr:uid="{00000000-0005-0000-0000-000032000000}"/>
    <cellStyle name="Celkem 3 2" xfId="115" xr:uid="{00000000-0005-0000-0000-000033000000}"/>
    <cellStyle name="Čárka" xfId="1" builtinId="3"/>
    <cellStyle name="Čárka 2" xfId="183" xr:uid="{00000000-0005-0000-0000-000035000000}"/>
    <cellStyle name="Čárka 2 2" xfId="205" xr:uid="{00000000-0005-0000-0000-000036000000}"/>
    <cellStyle name="čárky 2" xfId="39" xr:uid="{00000000-0005-0000-0000-000037000000}"/>
    <cellStyle name="čárky 2 2" xfId="168" xr:uid="{00000000-0005-0000-0000-000038000000}"/>
    <cellStyle name="Datum" xfId="40" xr:uid="{00000000-0005-0000-0000-000039000000}"/>
    <cellStyle name="Datum 2" xfId="41" xr:uid="{00000000-0005-0000-0000-00003A000000}"/>
    <cellStyle name="Datum 2 2" xfId="116" xr:uid="{00000000-0005-0000-0000-00003B000000}"/>
    <cellStyle name="Datum 3" xfId="169" xr:uid="{00000000-0005-0000-0000-00003C000000}"/>
    <cellStyle name="Hypertextový odkaz" xfId="9" builtinId="8"/>
    <cellStyle name="Hypertextový odkaz 2" xfId="7" xr:uid="{00000000-0005-0000-0000-00003E000000}"/>
    <cellStyle name="Hypertextový odkaz 2 2" xfId="42" xr:uid="{00000000-0005-0000-0000-00003F000000}"/>
    <cellStyle name="Hypertextový odkaz 3" xfId="43" xr:uid="{00000000-0005-0000-0000-000040000000}"/>
    <cellStyle name="Chybně 2" xfId="44" xr:uid="{00000000-0005-0000-0000-000042000000}"/>
    <cellStyle name="Kontrolní buňka" xfId="137" builtinId="23" customBuiltin="1"/>
    <cellStyle name="Kontrolní buňka 2" xfId="45" xr:uid="{00000000-0005-0000-0000-000044000000}"/>
    <cellStyle name="M‰na" xfId="46" xr:uid="{00000000-0005-0000-0000-000045000000}"/>
    <cellStyle name="M‰na 2" xfId="47" xr:uid="{00000000-0005-0000-0000-000046000000}"/>
    <cellStyle name="M‰na 2 2" xfId="117" xr:uid="{00000000-0005-0000-0000-000047000000}"/>
    <cellStyle name="M‰na 3" xfId="170" xr:uid="{00000000-0005-0000-0000-000048000000}"/>
    <cellStyle name="Mna" xfId="48" xr:uid="{00000000-0005-0000-0000-000049000000}"/>
    <cellStyle name="Mna 2" xfId="49" xr:uid="{00000000-0005-0000-0000-00004A000000}"/>
    <cellStyle name="Mna 2 2" xfId="118" xr:uid="{00000000-0005-0000-0000-00004B000000}"/>
    <cellStyle name="Mna 3" xfId="172" xr:uid="{00000000-0005-0000-0000-00004C000000}"/>
    <cellStyle name="měny 2" xfId="50" xr:uid="{00000000-0005-0000-0000-00004D000000}"/>
    <cellStyle name="měny 2 2" xfId="171" xr:uid="{00000000-0005-0000-0000-00004E000000}"/>
    <cellStyle name="Nadpis 1" xfId="126" builtinId="16" customBuiltin="1"/>
    <cellStyle name="Nadpis 1 2" xfId="51" xr:uid="{00000000-0005-0000-0000-000050000000}"/>
    <cellStyle name="Nadpis 2" xfId="127" builtinId="17" customBuiltin="1"/>
    <cellStyle name="Nadpis 2 2" xfId="52" xr:uid="{00000000-0005-0000-0000-000052000000}"/>
    <cellStyle name="Nadpis 3" xfId="128" builtinId="18" customBuiltin="1"/>
    <cellStyle name="Nadpis 3 2" xfId="53" xr:uid="{00000000-0005-0000-0000-000054000000}"/>
    <cellStyle name="Nadpis 4" xfId="129" builtinId="19" customBuiltin="1"/>
    <cellStyle name="Nadpis 4 2" xfId="54" xr:uid="{00000000-0005-0000-0000-000056000000}"/>
    <cellStyle name="Nadpis1" xfId="55" xr:uid="{00000000-0005-0000-0000-000057000000}"/>
    <cellStyle name="Nadpis1 2" xfId="56" xr:uid="{00000000-0005-0000-0000-000058000000}"/>
    <cellStyle name="Nadpis1 2 2" xfId="119" xr:uid="{00000000-0005-0000-0000-000059000000}"/>
    <cellStyle name="Nadpis1 3" xfId="173" xr:uid="{00000000-0005-0000-0000-00005A000000}"/>
    <cellStyle name="Nadpis2" xfId="57" xr:uid="{00000000-0005-0000-0000-00005B000000}"/>
    <cellStyle name="Nadpis2 2" xfId="58" xr:uid="{00000000-0005-0000-0000-00005C000000}"/>
    <cellStyle name="Nadpis2 2 2" xfId="120" xr:uid="{00000000-0005-0000-0000-00005D000000}"/>
    <cellStyle name="Nadpis2 3" xfId="174" xr:uid="{00000000-0005-0000-0000-00005E000000}"/>
    <cellStyle name="Název" xfId="125" builtinId="15" customBuiltin="1"/>
    <cellStyle name="Název 2" xfId="59" xr:uid="{00000000-0005-0000-0000-000060000000}"/>
    <cellStyle name="Neutrální" xfId="132" builtinId="28" customBuiltin="1"/>
    <cellStyle name="Neutrální 2" xfId="60" xr:uid="{00000000-0005-0000-0000-000062000000}"/>
    <cellStyle name="Normal 2" xfId="196" xr:uid="{00000000-0005-0000-0000-000063000000}"/>
    <cellStyle name="Normální" xfId="0" builtinId="0"/>
    <cellStyle name="normální 10" xfId="61" xr:uid="{00000000-0005-0000-0000-000065000000}"/>
    <cellStyle name="normální 11" xfId="62" xr:uid="{00000000-0005-0000-0000-000066000000}"/>
    <cellStyle name="normální 11 2" xfId="63" xr:uid="{00000000-0005-0000-0000-000067000000}"/>
    <cellStyle name="normální 12" xfId="64" xr:uid="{00000000-0005-0000-0000-000068000000}"/>
    <cellStyle name="Normální 13" xfId="197" xr:uid="{00000000-0005-0000-0000-000069000000}"/>
    <cellStyle name="Normální 14" xfId="198" xr:uid="{00000000-0005-0000-0000-00006A000000}"/>
    <cellStyle name="Normální 14 2" xfId="200" xr:uid="{00000000-0005-0000-0000-00006B000000}"/>
    <cellStyle name="Normální 14 3" xfId="199" xr:uid="{00000000-0005-0000-0000-00006C000000}"/>
    <cellStyle name="Normální 15" xfId="201" xr:uid="{00000000-0005-0000-0000-00006D000000}"/>
    <cellStyle name="Normální 16" xfId="202" xr:uid="{00000000-0005-0000-0000-00006E000000}"/>
    <cellStyle name="Normální 17" xfId="203" xr:uid="{00000000-0005-0000-0000-00006F000000}"/>
    <cellStyle name="Normální 18" xfId="204" xr:uid="{00000000-0005-0000-0000-000070000000}"/>
    <cellStyle name="Normální 2" xfId="4" xr:uid="{00000000-0005-0000-0000-000071000000}"/>
    <cellStyle name="Normální 2 2" xfId="65" xr:uid="{00000000-0005-0000-0000-000072000000}"/>
    <cellStyle name="normální 2 2 10" xfId="184" xr:uid="{00000000-0005-0000-0000-000073000000}"/>
    <cellStyle name="Normální 2 2 2" xfId="66" xr:uid="{00000000-0005-0000-0000-000074000000}"/>
    <cellStyle name="normální 2 2 3" xfId="102" xr:uid="{00000000-0005-0000-0000-000075000000}"/>
    <cellStyle name="normální 2 2 4" xfId="105" xr:uid="{00000000-0005-0000-0000-000076000000}"/>
    <cellStyle name="normální 2 2 5" xfId="106" xr:uid="{00000000-0005-0000-0000-000077000000}"/>
    <cellStyle name="normální 2 2 6" xfId="107" xr:uid="{00000000-0005-0000-0000-000078000000}"/>
    <cellStyle name="normální 2 2 7" xfId="109" xr:uid="{00000000-0005-0000-0000-000079000000}"/>
    <cellStyle name="normální 2 2 8" xfId="110" xr:uid="{00000000-0005-0000-0000-00007A000000}"/>
    <cellStyle name="Normální 2 2 9" xfId="185" xr:uid="{00000000-0005-0000-0000-00007B000000}"/>
    <cellStyle name="Normální 2 3" xfId="67" xr:uid="{00000000-0005-0000-0000-00007C000000}"/>
    <cellStyle name="normální 2 4" xfId="10" xr:uid="{00000000-0005-0000-0000-00007D000000}"/>
    <cellStyle name="normální 2 5" xfId="111" xr:uid="{00000000-0005-0000-0000-00007E000000}"/>
    <cellStyle name="normální 2 6" xfId="166" xr:uid="{00000000-0005-0000-0000-00007F000000}"/>
    <cellStyle name="normální 2 7" xfId="180" xr:uid="{00000000-0005-0000-0000-000080000000}"/>
    <cellStyle name="normální 2 8" xfId="181" xr:uid="{00000000-0005-0000-0000-000081000000}"/>
    <cellStyle name="normální 2 9" xfId="182" xr:uid="{00000000-0005-0000-0000-000082000000}"/>
    <cellStyle name="Normální 3" xfId="8" xr:uid="{00000000-0005-0000-0000-000083000000}"/>
    <cellStyle name="normální 3 10" xfId="68" xr:uid="{00000000-0005-0000-0000-000084000000}"/>
    <cellStyle name="Normální 3 2" xfId="69" xr:uid="{00000000-0005-0000-0000-000085000000}"/>
    <cellStyle name="normální 3 3" xfId="70" xr:uid="{00000000-0005-0000-0000-000086000000}"/>
    <cellStyle name="normální 3 3 2" xfId="186" xr:uid="{00000000-0005-0000-0000-000087000000}"/>
    <cellStyle name="normální 3 4" xfId="71" xr:uid="{00000000-0005-0000-0000-000088000000}"/>
    <cellStyle name="normální 3 5" xfId="13" xr:uid="{00000000-0005-0000-0000-000089000000}"/>
    <cellStyle name="normální 3 6" xfId="12" xr:uid="{00000000-0005-0000-0000-00008A000000}"/>
    <cellStyle name="normální 3 7" xfId="72" xr:uid="{00000000-0005-0000-0000-00008B000000}"/>
    <cellStyle name="normální 3 8" xfId="73" xr:uid="{00000000-0005-0000-0000-00008C000000}"/>
    <cellStyle name="normální 3 9" xfId="74" xr:uid="{00000000-0005-0000-0000-00008D000000}"/>
    <cellStyle name="normální 4" xfId="11" xr:uid="{00000000-0005-0000-0000-00008E000000}"/>
    <cellStyle name="normální 4 2" xfId="100" xr:uid="{00000000-0005-0000-0000-00008F000000}"/>
    <cellStyle name="Normální 4 3" xfId="189" xr:uid="{00000000-0005-0000-0000-000090000000}"/>
    <cellStyle name="Normální 4 4" xfId="190" xr:uid="{00000000-0005-0000-0000-000091000000}"/>
    <cellStyle name="Normální 4 5" xfId="191" xr:uid="{00000000-0005-0000-0000-000092000000}"/>
    <cellStyle name="Normální 4 6" xfId="192" xr:uid="{00000000-0005-0000-0000-000093000000}"/>
    <cellStyle name="Normální 4 7" xfId="193" xr:uid="{00000000-0005-0000-0000-000094000000}"/>
    <cellStyle name="Normální 4 8" xfId="194" xr:uid="{00000000-0005-0000-0000-000095000000}"/>
    <cellStyle name="Normální 4 9" xfId="195" xr:uid="{00000000-0005-0000-0000-000096000000}"/>
    <cellStyle name="normální 5" xfId="75" xr:uid="{00000000-0005-0000-0000-000097000000}"/>
    <cellStyle name="normální 6" xfId="76" xr:uid="{00000000-0005-0000-0000-000098000000}"/>
    <cellStyle name="normální 6 2" xfId="101" xr:uid="{00000000-0005-0000-0000-000099000000}"/>
    <cellStyle name="normální 6 3" xfId="187" xr:uid="{00000000-0005-0000-0000-00009A000000}"/>
    <cellStyle name="normální 7" xfId="77" xr:uid="{00000000-0005-0000-0000-00009B000000}"/>
    <cellStyle name="normální 8" xfId="78" xr:uid="{00000000-0005-0000-0000-00009C000000}"/>
    <cellStyle name="normální 9" xfId="79" xr:uid="{00000000-0005-0000-0000-00009D000000}"/>
    <cellStyle name="normální_POpřehled" xfId="3" xr:uid="{00000000-0005-0000-0000-00009E000000}"/>
    <cellStyle name="normální_Tab PO novela vyhl 131" xfId="6" xr:uid="{00000000-0005-0000-0000-00009F000000}"/>
    <cellStyle name="Pevn" xfId="80" xr:uid="{00000000-0005-0000-0000-0000A0000000}"/>
    <cellStyle name="Pevn 2" xfId="81" xr:uid="{00000000-0005-0000-0000-0000A1000000}"/>
    <cellStyle name="Pevn 2 2" xfId="121" xr:uid="{00000000-0005-0000-0000-0000A2000000}"/>
    <cellStyle name="Pevn 3" xfId="175" xr:uid="{00000000-0005-0000-0000-0000A3000000}"/>
    <cellStyle name="Pevnť" xfId="82" xr:uid="{00000000-0005-0000-0000-0000A4000000}"/>
    <cellStyle name="Pevnť 2" xfId="83" xr:uid="{00000000-0005-0000-0000-0000A5000000}"/>
    <cellStyle name="Pevnť 2 2" xfId="122" xr:uid="{00000000-0005-0000-0000-0000A6000000}"/>
    <cellStyle name="Pevnť 3" xfId="176" xr:uid="{00000000-0005-0000-0000-0000A7000000}"/>
    <cellStyle name="Poznámka" xfId="139" builtinId="10" customBuiltin="1"/>
    <cellStyle name="Poznámka 2" xfId="84" xr:uid="{00000000-0005-0000-0000-0000A9000000}"/>
    <cellStyle name="Poznámka 2 2" xfId="104" xr:uid="{00000000-0005-0000-0000-0000AA000000}"/>
    <cellStyle name="procent 2" xfId="108" xr:uid="{00000000-0005-0000-0000-0000AB000000}"/>
    <cellStyle name="procent 2 2" xfId="124" xr:uid="{00000000-0005-0000-0000-0000AC000000}"/>
    <cellStyle name="procent 3" xfId="99" xr:uid="{00000000-0005-0000-0000-0000AD000000}"/>
    <cellStyle name="procent 4" xfId="188" xr:uid="{00000000-0005-0000-0000-0000AE000000}"/>
    <cellStyle name="Procenta" xfId="2" builtinId="5"/>
    <cellStyle name="Procenta 2" xfId="85" xr:uid="{00000000-0005-0000-0000-0000B0000000}"/>
    <cellStyle name="Procenta 2 2" xfId="123" xr:uid="{00000000-0005-0000-0000-0000B1000000}"/>
    <cellStyle name="Procenta 3" xfId="177" xr:uid="{00000000-0005-0000-0000-0000B2000000}"/>
    <cellStyle name="Propojená buňka" xfId="136" builtinId="24" customBuiltin="1"/>
    <cellStyle name="Propojená buňka 2" xfId="86" xr:uid="{00000000-0005-0000-0000-0000B4000000}"/>
    <cellStyle name="Správně" xfId="130" builtinId="26" customBuiltin="1"/>
    <cellStyle name="Správně 2" xfId="87" xr:uid="{00000000-0005-0000-0000-0000B6000000}"/>
    <cellStyle name="Špatně" xfId="131" builtinId="27" customBuiltin="1"/>
    <cellStyle name="TableStyleLight1" xfId="5" xr:uid="{00000000-0005-0000-0000-0000B7000000}"/>
    <cellStyle name="Text upozornění" xfId="138" builtinId="11" customBuiltin="1"/>
    <cellStyle name="Text upozornění 2" xfId="88" xr:uid="{00000000-0005-0000-0000-0000B9000000}"/>
    <cellStyle name="Vstup" xfId="133" builtinId="20" customBuiltin="1"/>
    <cellStyle name="Vstup 2" xfId="89" xr:uid="{00000000-0005-0000-0000-0000BB000000}"/>
    <cellStyle name="Výpočet" xfId="135" builtinId="22" customBuiltin="1"/>
    <cellStyle name="Výpočet 2" xfId="90" xr:uid="{00000000-0005-0000-0000-0000BD000000}"/>
    <cellStyle name="Výstup" xfId="134" builtinId="21" customBuiltin="1"/>
    <cellStyle name="Výstup 2" xfId="91" xr:uid="{00000000-0005-0000-0000-0000BF000000}"/>
    <cellStyle name="Vysvětlující text" xfId="140" builtinId="53" customBuiltin="1"/>
    <cellStyle name="Vysvětlující text 2" xfId="92" xr:uid="{00000000-0005-0000-0000-0000C1000000}"/>
    <cellStyle name="Zvýraznění 1" xfId="142" builtinId="29" customBuiltin="1"/>
    <cellStyle name="Zvýraznění 1 2" xfId="93" xr:uid="{00000000-0005-0000-0000-0000C3000000}"/>
    <cellStyle name="Zvýraznění 2" xfId="146" builtinId="33" customBuiltin="1"/>
    <cellStyle name="Zvýraznění 2 2" xfId="94" xr:uid="{00000000-0005-0000-0000-0000C5000000}"/>
    <cellStyle name="Zvýraznění 3" xfId="150" builtinId="37" customBuiltin="1"/>
    <cellStyle name="Zvýraznění 3 2" xfId="95" xr:uid="{00000000-0005-0000-0000-0000C7000000}"/>
    <cellStyle name="Zvýraznění 4" xfId="154" builtinId="41" customBuiltin="1"/>
    <cellStyle name="Zvýraznění 4 2" xfId="96" xr:uid="{00000000-0005-0000-0000-0000C9000000}"/>
    <cellStyle name="Zvýraznění 5" xfId="158" builtinId="45" customBuiltin="1"/>
    <cellStyle name="Zvýraznění 5 2" xfId="97" xr:uid="{00000000-0005-0000-0000-0000CB000000}"/>
    <cellStyle name="Zvýraznění 6" xfId="162" builtinId="49" customBuiltin="1"/>
    <cellStyle name="Zvýraznění 6 2" xfId="98" xr:uid="{00000000-0005-0000-0000-0000CD000000}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 val="0"/>
        <i/>
      </font>
      <numFmt numFmtId="30" formatCode="@"/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312420</xdr:colOff>
      <xdr:row>0</xdr:row>
      <xdr:rowOff>160020</xdr:rowOff>
    </xdr:from>
    <xdr:to>
      <xdr:col>16</xdr:col>
      <xdr:colOff>579460</xdr:colOff>
      <xdr:row>14</xdr:row>
      <xdr:rowOff>68794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8770620" y="160020"/>
          <a:ext cx="3924640" cy="2575774"/>
          <a:chOff x="9532620" y="1165860"/>
          <a:chExt cx="3924640" cy="2469094"/>
        </a:xfrm>
      </xdr:grpSpPr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9532620" y="1165860"/>
            <a:ext cx="3924640" cy="2469094"/>
          </a:xfrm>
          <a:prstGeom prst="rect">
            <a:avLst/>
          </a:prstGeom>
        </xdr:spPr>
      </xdr:pic>
      <xdr:sp macro="" textlink="">
        <xdr:nvSpPr>
          <xdr:cNvPr id="4" name="Ovál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11239500" y="1516380"/>
            <a:ext cx="754380" cy="77724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0</xdr:row>
      <xdr:rowOff>152400</xdr:rowOff>
    </xdr:from>
    <xdr:to>
      <xdr:col>16</xdr:col>
      <xdr:colOff>442300</xdr:colOff>
      <xdr:row>14</xdr:row>
      <xdr:rowOff>61174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8633460" y="152400"/>
          <a:ext cx="3810340" cy="2575774"/>
          <a:chOff x="9532620" y="1165860"/>
          <a:chExt cx="3924640" cy="2469094"/>
        </a:xfrm>
      </xdr:grpSpPr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9532620" y="1165860"/>
            <a:ext cx="3924640" cy="2469094"/>
          </a:xfrm>
          <a:prstGeom prst="rect">
            <a:avLst/>
          </a:prstGeom>
        </xdr:spPr>
      </xdr:pic>
      <xdr:sp macro="" textlink="">
        <xdr:nvSpPr>
          <xdr:cNvPr id="4" name="Ovál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11239500" y="1516380"/>
            <a:ext cx="754380" cy="77724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olčíková Lenka" refreshedDate="43924.50145520833" createdVersion="4" refreshedVersion="4" minRefreshableVersion="3" recordCount="200" xr:uid="{00000000-000A-0000-FFFF-FFFF06000000}">
  <cacheSource type="worksheet">
    <worksheetSource ref="A17:X217" sheet="Smlouvy, zakázky a jiné potřeby"/>
  </cacheSource>
  <cacheFields count="24">
    <cacheField name="I/N" numFmtId="0">
      <sharedItems containsNonDate="0" containsString="0" containsBlank="1"/>
    </cacheField>
    <cacheField name="p.č." numFmtId="49">
      <sharedItems/>
    </cacheField>
    <cacheField name="číslo smlouvy" numFmtId="0">
      <sharedItems containsNonDate="0" containsString="0" containsBlank="1" containsNumber="1" containsInteger="1" minValue="161045" maxValue="190147" count="14">
        <m/>
        <n v="181499" u="1"/>
        <n v="170787" u="1"/>
        <n v="171472" u="1"/>
        <n v="190146" u="1"/>
        <n v="161045" u="1"/>
        <n v="190147" u="1"/>
        <n v="181522" u="1"/>
        <n v="190051" u="1"/>
        <n v="190052" u="1"/>
        <n v="171113" u="1"/>
        <n v="170767" u="1"/>
        <n v="190053" u="1"/>
        <n v="190054" u="1"/>
      </sharedItems>
    </cacheField>
    <cacheField name="zhotovitel" numFmtId="0">
      <sharedItems containsNonDate="0" containsString="0" containsBlank="1"/>
    </cacheField>
    <cacheField name="předmět" numFmtId="0">
      <sharedItems containsNonDate="0" containsString="0" containsBlank="1"/>
    </cacheField>
    <cacheField name="smlouva uzavřena" numFmtId="0">
      <sharedItems containsNonDate="0" containsString="0" containsBlank="1"/>
    </cacheField>
    <cacheField name="kód MS2014+" numFmtId="0">
      <sharedItems containsNonDate="0" containsBlank="1" count="29">
        <m/>
        <s v="1.2.1" u="1"/>
        <s v="1.1.2.9" u="1"/>
        <s v="1.1.2.1.2" u="1"/>
        <s v="1.1.2.2.2" u="1"/>
        <s v="1.1.2.2.1." u="1"/>
        <s v="1.1.2.1.1" u="1"/>
        <s v="1.1.1.2.3.1" u="1"/>
        <s v="1.1.2.3.1" u="1"/>
        <s v="1.1.2.2.4" u="1"/>
        <s v="1.1.1.2.3.2" u="1"/>
        <s v="1.1.1.2.1" u="1"/>
        <s v="1.1.1.1.4" u="1"/>
        <s v="1.2.2.1" u="1"/>
        <s v="1.1.1.1.7" u="1"/>
        <s v="1.1.2.4" u="1"/>
        <s v="1.2.1.1" u="1"/>
        <s v="1.1.2.5" u="1"/>
        <s v="1.2.2." u="1"/>
        <s v="1.1.2.2.1.1" u="1"/>
        <s v="1.1.2.6" u="1"/>
        <s v="1.2.2" u="1"/>
        <s v="1.1.1.1.3" u="1"/>
        <s v="1.1.2.7" u="1"/>
        <s v="1.1.1.2.3" u="1"/>
        <s v="1.1.1.1.6" u="1"/>
        <s v="1.1.2.2.1.2" u="1"/>
        <s v="1.1.2.8" u="1"/>
        <s v="1.2.1." u="1"/>
      </sharedItems>
    </cacheField>
    <cacheField name="kód a název řádku dle SMVS:" numFmtId="0">
      <sharedItems containsNonDate="0" containsString="0" containsBlank="1"/>
    </cacheField>
    <cacheField name="číslo účtu:" numFmtId="0">
      <sharedItems/>
    </cacheField>
    <cacheField name="% uvolněno" numFmtId="9">
      <sharedItems/>
    </cacheField>
    <cacheField name="% vyfakturováno" numFmtId="9">
      <sharedItems/>
    </cacheField>
    <cacheField name="již uvolněno v rámci předchozích letech - CELKEM" numFmtId="4">
      <sharedItems containsNonDate="0" containsString="0" containsBlank="1"/>
    </cacheField>
    <cacheField name="již uvolněno v aktuálním roce" numFmtId="4">
      <sharedItems containsNonDate="0" containsString="0" containsBlank="1"/>
    </cacheField>
    <cacheField name="žádáme" numFmtId="4">
      <sharedItems containsNonDate="0" containsString="0" containsBlank="1"/>
    </cacheField>
    <cacheField name="zbývá" numFmtId="4">
      <sharedItems containsSemiMixedTypes="0" containsString="0" containsNumber="1" containsInteger="1" minValue="0" maxValue="0"/>
    </cacheField>
    <cacheField name="Celkem" numFmtId="4">
      <sharedItems containsSemiMixedTypes="0" containsString="0" containsNumber="1" containsInteger="1" minValue="0" maxValue="0"/>
    </cacheField>
    <cacheField name="2016" numFmtId="4">
      <sharedItems containsNonDate="0" containsString="0" containsBlank="1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2021" numFmtId="4">
      <sharedItems containsNonDate="0" containsString="0" containsBlank="1"/>
    </cacheField>
    <cacheField name="2022" numFmtId="4">
      <sharedItems containsNonDate="0" containsString="0" containsBlank="1"/>
    </cacheField>
    <cacheField name="2023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m/>
    <s v="S000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0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1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2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3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4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5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6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7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8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09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0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1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2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3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4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5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6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7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8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0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1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2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3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4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5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6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7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8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199"/>
    <x v="0"/>
    <m/>
    <m/>
    <m/>
    <x v="0"/>
    <m/>
    <s v=""/>
    <e v="#DIV/0!"/>
    <e v="#DIV/0!"/>
    <m/>
    <m/>
    <m/>
    <n v="0"/>
    <n v="0"/>
    <m/>
    <m/>
    <m/>
    <m/>
    <m/>
    <m/>
    <m/>
    <m/>
  </r>
  <r>
    <m/>
    <s v="S0200"/>
    <x v="0"/>
    <m/>
    <m/>
    <m/>
    <x v="0"/>
    <m/>
    <s v=""/>
    <e v="#DIV/0!"/>
    <e v="#DIV/0!"/>
    <m/>
    <m/>
    <m/>
    <n v="0"/>
    <n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Kontingenční tabulka 1" cacheId="24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J7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axis="axisRow" showAll="0" sortType="ascending">
      <items count="30">
        <item m="1" x="22"/>
        <item m="1" x="12"/>
        <item m="1" x="25"/>
        <item m="1" x="14"/>
        <item m="1" x="11"/>
        <item m="1" x="24"/>
        <item m="1" x="7"/>
        <item m="1" x="10"/>
        <item m="1" x="6"/>
        <item m="1" x="3"/>
        <item m="1" x="5"/>
        <item m="1" x="19"/>
        <item m="1" x="26"/>
        <item m="1" x="4"/>
        <item m="1" x="9"/>
        <item m="1" x="8"/>
        <item m="1" x="15"/>
        <item m="1" x="17"/>
        <item m="1" x="20"/>
        <item m="1" x="23"/>
        <item m="1" x="27"/>
        <item m="1" x="2"/>
        <item m="1" x="1"/>
        <item m="1" x="28"/>
        <item m="1" x="16"/>
        <item m="1" x="21"/>
        <item m="1" x="18"/>
        <item m="1" x="13"/>
        <item x="0"/>
        <item t="default"/>
      </items>
    </pivotField>
    <pivotField showAll="0"/>
    <pivotField showAll="0" defaultSubtotal="0"/>
    <pivotField showAll="0"/>
    <pivotField showAll="0"/>
    <pivotField showAll="0" defaultSubtotal="0"/>
    <pivotField showAll="0"/>
    <pivotField showAll="0"/>
    <pivotField numFmtId="4" showAll="0"/>
    <pivotField dataField="1" numFmtId="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6"/>
  </rowFields>
  <rowItems count="2">
    <i>
      <x v="28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oučet z Celkem" fld="15" baseField="6" baseItem="0" numFmtId="4"/>
    <dataField name="Součet z 2016" fld="16" baseField="6" baseItem="0" numFmtId="4"/>
    <dataField name="Součet z 2017" fld="17" baseField="6" baseItem="0" numFmtId="4"/>
    <dataField name="Součet z 2018" fld="18" baseField="6" baseItem="0" numFmtId="4"/>
    <dataField name="Součet z 2019" fld="19" baseField="6" baseItem="0" numFmtId="4"/>
    <dataField name="Součet z 2020" fld="20" baseField="6" baseItem="0" numFmtId="4"/>
    <dataField name="Součet z 2021" fld="21" baseField="6" baseItem="0" numFmtId="4"/>
    <dataField name="Součet z 2022" fld="22" baseField="6" baseItem="0" numFmtId="4"/>
    <dataField name="Součet z 2023" fld="23" baseField="6" baseItem="0" numFmtId="4"/>
  </dataFields>
  <pivotTableStyleInfo name="PivotStyleMedium2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Kontingenční tabulka 1" cacheId="24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J7" firstHeaderRow="1" firstDataRow="2" firstDataCol="1"/>
  <pivotFields count="24">
    <pivotField showAll="0"/>
    <pivotField showAll="0"/>
    <pivotField axis="axisRow" showAll="0">
      <items count="15">
        <item x="0"/>
        <item m="1" x="5"/>
        <item m="1" x="10"/>
        <item m="1" x="3"/>
        <item m="1" x="11"/>
        <item m="1" x="1"/>
        <item m="1" x="7"/>
        <item m="1" x="4"/>
        <item m="1" x="6"/>
        <item m="1" x="12"/>
        <item m="1" x="8"/>
        <item m="1" x="2"/>
        <item m="1" x="13"/>
        <item m="1" x="9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numFmtId="4" showAll="0"/>
    <pivotField dataField="1" numFmtId="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2">
    <i>
      <x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oučet z Celkem" fld="15" baseField="6" baseItem="0" numFmtId="4"/>
    <dataField name="Součet z 2016" fld="16" baseField="6" baseItem="0" numFmtId="4"/>
    <dataField name="Součet z 2017" fld="17" baseField="6" baseItem="0" numFmtId="4"/>
    <dataField name="Součet z 2018" fld="18" baseField="6" baseItem="0" numFmtId="4"/>
    <dataField name="Součet z 2019" fld="19" baseField="6" baseItem="0" numFmtId="4"/>
    <dataField name="Součet z 2020" fld="20" baseField="2" baseItem="0" numFmtId="4"/>
    <dataField name="Součet z 2021" fld="21" baseField="2" baseItem="0" numFmtId="4"/>
    <dataField name="Součet z 2022" fld="22" baseField="2" baseItem="0" numFmtId="4"/>
    <dataField name="Součet z 2023" fld="23" baseField="6" baseItem="0" numFmtId="4"/>
  </dataFields>
  <pivotTableStyleInfo name="PivotStyleMedium2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35"/>
  <sheetViews>
    <sheetView showGridLines="0" tabSelected="1" zoomScaleNormal="100" workbookViewId="0">
      <selection activeCell="B1" sqref="B1:D1"/>
    </sheetView>
  </sheetViews>
  <sheetFormatPr defaultColWidth="8.85546875" defaultRowHeight="15" x14ac:dyDescent="0.25"/>
  <cols>
    <col min="1" max="1" width="44.140625" style="57" bestFit="1" customWidth="1"/>
    <col min="2" max="3" width="16.42578125" style="57" customWidth="1"/>
    <col min="4" max="5" width="16.5703125" style="57" customWidth="1"/>
    <col min="6" max="6" width="16.5703125" style="407" customWidth="1"/>
    <col min="7" max="16384" width="8.85546875" style="57"/>
  </cols>
  <sheetData>
    <row r="1" spans="1:6" ht="18.75" x14ac:dyDescent="0.25">
      <c r="A1" s="66" t="s">
        <v>95</v>
      </c>
      <c r="B1" s="494"/>
      <c r="C1" s="494"/>
      <c r="D1" s="494"/>
    </row>
    <row r="2" spans="1:6" ht="39.6" customHeight="1" x14ac:dyDescent="0.25">
      <c r="A2" s="66" t="s">
        <v>0</v>
      </c>
      <c r="B2" s="496"/>
      <c r="C2" s="497"/>
      <c r="D2" s="498"/>
    </row>
    <row r="3" spans="1:6" ht="18.75" x14ac:dyDescent="0.25">
      <c r="A3" s="66" t="s">
        <v>182</v>
      </c>
      <c r="B3" s="494"/>
      <c r="C3" s="494"/>
      <c r="D3" s="494"/>
    </row>
    <row r="4" spans="1:6" ht="18.75" x14ac:dyDescent="0.25">
      <c r="A4" s="66" t="s">
        <v>112</v>
      </c>
      <c r="B4" s="494"/>
      <c r="C4" s="494"/>
      <c r="D4" s="494"/>
    </row>
    <row r="5" spans="1:6" ht="18.75" x14ac:dyDescent="0.25">
      <c r="A5" s="66" t="s">
        <v>409</v>
      </c>
      <c r="B5" s="494"/>
      <c r="C5" s="494"/>
      <c r="D5" s="494"/>
    </row>
    <row r="6" spans="1:6" ht="18.75" x14ac:dyDescent="0.25">
      <c r="A6" s="66" t="s">
        <v>163</v>
      </c>
      <c r="B6" s="494"/>
      <c r="C6" s="494"/>
      <c r="D6" s="494"/>
    </row>
    <row r="7" spans="1:6" s="67" customFormat="1" ht="18.75" x14ac:dyDescent="0.25">
      <c r="A7" s="68" t="s">
        <v>217</v>
      </c>
      <c r="B7" s="494"/>
      <c r="C7" s="494"/>
      <c r="D7" s="494"/>
      <c r="F7" s="407"/>
    </row>
    <row r="8" spans="1:6" s="67" customFormat="1" ht="18.75" x14ac:dyDescent="0.25">
      <c r="A8" s="68" t="s">
        <v>218</v>
      </c>
      <c r="B8" s="495"/>
      <c r="C8" s="494"/>
      <c r="D8" s="494"/>
      <c r="F8" s="407"/>
    </row>
    <row r="9" spans="1:6" ht="63" customHeight="1" x14ac:dyDescent="0.25">
      <c r="A9" s="75"/>
      <c r="B9" s="76" t="s">
        <v>401</v>
      </c>
      <c r="C9" s="76" t="s">
        <v>214</v>
      </c>
      <c r="D9" s="76" t="s">
        <v>216</v>
      </c>
      <c r="E9" s="410" t="s">
        <v>432</v>
      </c>
      <c r="F9" s="410" t="s">
        <v>442</v>
      </c>
    </row>
    <row r="10" spans="1:6" ht="15.75" x14ac:dyDescent="0.25">
      <c r="A10" s="59" t="s">
        <v>422</v>
      </c>
      <c r="B10" s="330">
        <f>SUM(B11:B14)</f>
        <v>0</v>
      </c>
      <c r="C10" s="120">
        <f>D10-B10</f>
        <v>0</v>
      </c>
      <c r="D10" s="330">
        <f>SUM(D11:D14)</f>
        <v>0</v>
      </c>
      <c r="E10" s="406">
        <f>'Smlouvy, zakázky a jiné potřeby'!P12</f>
        <v>0</v>
      </c>
      <c r="F10" s="406">
        <f>D10-E10</f>
        <v>0</v>
      </c>
    </row>
    <row r="11" spans="1:6" ht="15.75" x14ac:dyDescent="0.25">
      <c r="A11" s="59" t="s">
        <v>423</v>
      </c>
      <c r="B11" s="464"/>
      <c r="C11" s="120">
        <f>D11-B11</f>
        <v>0</v>
      </c>
      <c r="D11" s="465"/>
      <c r="E11" s="406"/>
      <c r="F11" s="406"/>
    </row>
    <row r="12" spans="1:6" ht="15.75" x14ac:dyDescent="0.25">
      <c r="A12" s="59" t="s">
        <v>424</v>
      </c>
      <c r="B12" s="464"/>
      <c r="C12" s="120">
        <f>D12-B12</f>
        <v>0</v>
      </c>
      <c r="D12" s="465"/>
      <c r="E12" s="406"/>
      <c r="F12" s="406"/>
    </row>
    <row r="13" spans="1:6" s="241" customFormat="1" ht="15.75" x14ac:dyDescent="0.25">
      <c r="A13" s="59" t="s">
        <v>482</v>
      </c>
      <c r="B13" s="464"/>
      <c r="C13" s="120">
        <f>D13-B13</f>
        <v>0</v>
      </c>
      <c r="D13" s="465"/>
      <c r="E13" s="406">
        <f>'Smlouvy, zakázky a jiné potřeby'!P10+'Smlouvy, zakázky a jiné potřeby'!P11</f>
        <v>0</v>
      </c>
      <c r="F13" s="406">
        <f t="shared" ref="F13:F14" si="0">D13-E13</f>
        <v>0</v>
      </c>
    </row>
    <row r="14" spans="1:6" ht="15.75" x14ac:dyDescent="0.25">
      <c r="A14" s="59" t="s">
        <v>483</v>
      </c>
      <c r="B14" s="464"/>
      <c r="C14" s="120">
        <f>D14-B14</f>
        <v>0</v>
      </c>
      <c r="D14" s="465"/>
      <c r="E14" s="406">
        <f>'Smlouvy, zakázky a jiné potřeby'!P8+'Smlouvy, zakázky a jiné potřeby'!P9</f>
        <v>0</v>
      </c>
      <c r="F14" s="406">
        <f t="shared" si="0"/>
        <v>0</v>
      </c>
    </row>
    <row r="15" spans="1:6" x14ac:dyDescent="0.25">
      <c r="A15" s="75"/>
      <c r="B15" s="75"/>
      <c r="C15" s="75"/>
      <c r="D15" s="75"/>
    </row>
    <row r="16" spans="1:6" s="111" customFormat="1" x14ac:dyDescent="0.25">
      <c r="A16" s="75"/>
      <c r="B16" s="75"/>
      <c r="C16" s="75"/>
      <c r="D16" s="75"/>
      <c r="F16" s="407"/>
    </row>
    <row r="17" spans="1:6" s="111" customFormat="1" ht="15.75" x14ac:dyDescent="0.25">
      <c r="A17" s="116" t="s">
        <v>337</v>
      </c>
      <c r="B17" s="505"/>
      <c r="C17" s="506"/>
      <c r="D17" s="75"/>
      <c r="F17" s="407"/>
    </row>
    <row r="18" spans="1:6" s="111" customFormat="1" x14ac:dyDescent="0.25">
      <c r="A18" s="75"/>
      <c r="B18" s="75"/>
      <c r="C18" s="75"/>
      <c r="D18" s="75"/>
      <c r="F18" s="407"/>
    </row>
    <row r="19" spans="1:6" x14ac:dyDescent="0.25">
      <c r="A19" s="115" t="s">
        <v>110</v>
      </c>
      <c r="B19" s="272"/>
      <c r="C19" s="75"/>
      <c r="D19" s="75"/>
    </row>
    <row r="20" spans="1:6" x14ac:dyDescent="0.25">
      <c r="A20" s="115" t="s">
        <v>348</v>
      </c>
      <c r="B20" s="272"/>
      <c r="C20" s="75"/>
      <c r="D20" s="75"/>
    </row>
    <row r="21" spans="1:6" x14ac:dyDescent="0.25">
      <c r="A21" s="75"/>
      <c r="B21" s="75"/>
      <c r="C21" s="75"/>
      <c r="D21" s="75"/>
    </row>
    <row r="22" spans="1:6" ht="45" customHeight="1" x14ac:dyDescent="0.25">
      <c r="A22" s="163" t="s">
        <v>186</v>
      </c>
      <c r="B22" s="509"/>
      <c r="C22" s="510"/>
      <c r="D22" s="511"/>
      <c r="E22" s="164"/>
      <c r="F22" s="411"/>
    </row>
    <row r="23" spans="1:6" x14ac:dyDescent="0.25">
      <c r="A23" s="163" t="s">
        <v>187</v>
      </c>
      <c r="B23" s="507"/>
      <c r="C23" s="507"/>
      <c r="D23" s="508"/>
    </row>
    <row r="24" spans="1:6" x14ac:dyDescent="0.25">
      <c r="A24" s="75"/>
      <c r="B24" s="75"/>
      <c r="C24" s="75"/>
      <c r="D24" s="75"/>
    </row>
    <row r="25" spans="1:6" x14ac:dyDescent="0.25">
      <c r="A25" s="75"/>
      <c r="B25" s="75"/>
      <c r="C25" s="75"/>
      <c r="D25" s="75"/>
    </row>
    <row r="26" spans="1:6" ht="14.45" customHeight="1" x14ac:dyDescent="0.25">
      <c r="A26" s="115" t="s">
        <v>195</v>
      </c>
      <c r="B26" s="499"/>
      <c r="C26" s="500"/>
      <c r="D26" s="501"/>
    </row>
    <row r="27" spans="1:6" ht="14.45" customHeight="1" x14ac:dyDescent="0.25">
      <c r="A27" s="115" t="s">
        <v>196</v>
      </c>
      <c r="B27" s="513"/>
      <c r="C27" s="500"/>
      <c r="D27" s="501"/>
    </row>
    <row r="28" spans="1:6" ht="15" customHeight="1" x14ac:dyDescent="0.25">
      <c r="A28" s="115" t="s">
        <v>197</v>
      </c>
      <c r="B28" s="512"/>
      <c r="C28" s="500"/>
      <c r="D28" s="501"/>
    </row>
    <row r="29" spans="1:6" s="111" customFormat="1" ht="15" customHeight="1" x14ac:dyDescent="0.25">
      <c r="A29" s="115" t="s">
        <v>333</v>
      </c>
      <c r="B29" s="502">
        <v>43916</v>
      </c>
      <c r="C29" s="503"/>
      <c r="D29" s="504"/>
      <c r="F29" s="407"/>
    </row>
    <row r="30" spans="1:6" x14ac:dyDescent="0.25">
      <c r="A30" s="77"/>
      <c r="B30" s="78"/>
      <c r="C30" s="78"/>
      <c r="D30" s="75"/>
    </row>
    <row r="31" spans="1:6" x14ac:dyDescent="0.25">
      <c r="A31" s="75" t="s">
        <v>215</v>
      </c>
      <c r="B31" s="75"/>
      <c r="C31" s="75"/>
      <c r="D31" s="75"/>
    </row>
    <row r="32" spans="1:6" ht="69" customHeight="1" x14ac:dyDescent="0.25">
      <c r="A32" s="499"/>
      <c r="B32" s="500"/>
      <c r="C32" s="500"/>
      <c r="D32" s="501"/>
    </row>
    <row r="35" spans="1:1" x14ac:dyDescent="0.25">
      <c r="A35" s="58" t="s">
        <v>198</v>
      </c>
    </row>
  </sheetData>
  <sheetProtection password="E21E" sheet="1" objects="1" scenarios="1" autoFilter="0"/>
  <mergeCells count="16">
    <mergeCell ref="A32:D32"/>
    <mergeCell ref="B29:D29"/>
    <mergeCell ref="B17:C17"/>
    <mergeCell ref="B23:D23"/>
    <mergeCell ref="B22:D22"/>
    <mergeCell ref="B28:D28"/>
    <mergeCell ref="B26:D26"/>
    <mergeCell ref="B27:D27"/>
    <mergeCell ref="B6:D6"/>
    <mergeCell ref="B7:D7"/>
    <mergeCell ref="B8:D8"/>
    <mergeCell ref="B1:D1"/>
    <mergeCell ref="B2:D2"/>
    <mergeCell ref="B3:D3"/>
    <mergeCell ref="B4:D4"/>
    <mergeCell ref="B5:D5"/>
  </mergeCells>
  <conditionalFormatting sqref="F10:F14">
    <cfRule type="cellIs" dxfId="43" priority="1" operator="notEqual">
      <formula>0</formula>
    </cfRule>
  </conditionalFormatting>
  <dataValidations count="1">
    <dataValidation type="list" allowBlank="1" showInputMessage="1" showErrorMessage="1" sqref="B17:C17" xr:uid="{00000000-0002-0000-0000-000000000000}">
      <formula1>důvod__zaslání_formuláře</formula1>
    </dataValidation>
  </dataValidations>
  <pageMargins left="0.70866141732283472" right="0.70866141732283472" top="1.9685039370078741" bottom="0.78740157480314965" header="0.31496062992125984" footer="0.31496062992125984"/>
  <pageSetup paperSize="9" scale="94" orientation="portrait" r:id="rId1"/>
  <headerFooter>
    <oddHeader>&amp;L&amp;G&amp;R&amp;G</oddHeader>
    <oddFooter>&amp;R&amp;D
&amp;T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62"/>
  <sheetViews>
    <sheetView showGridLines="0" zoomScale="91" zoomScaleNormal="91" workbookViewId="0">
      <selection activeCell="D68" sqref="D68"/>
    </sheetView>
  </sheetViews>
  <sheetFormatPr defaultColWidth="8.85546875" defaultRowHeight="15" x14ac:dyDescent="0.25"/>
  <cols>
    <col min="1" max="1" width="5.7109375" style="193" customWidth="1"/>
    <col min="2" max="2" width="52.42578125" style="193" bestFit="1" customWidth="1"/>
    <col min="3" max="3" width="16.28515625" style="195" customWidth="1"/>
    <col min="4" max="4" width="14.7109375" style="193" customWidth="1"/>
    <col min="5" max="5" width="15.7109375" style="193" bestFit="1" customWidth="1"/>
    <col min="6" max="11" width="14.7109375" style="193" customWidth="1"/>
    <col min="12" max="16384" width="8.85546875" style="193"/>
  </cols>
  <sheetData>
    <row r="1" spans="1:11" x14ac:dyDescent="0.25">
      <c r="A1" s="213" t="s">
        <v>436</v>
      </c>
      <c r="B1" s="200"/>
      <c r="C1" s="202"/>
      <c r="D1" s="200"/>
      <c r="E1" s="200"/>
      <c r="F1" s="200"/>
      <c r="G1" s="200"/>
      <c r="H1" s="200"/>
      <c r="I1" s="200"/>
      <c r="J1" s="200"/>
      <c r="K1" s="200"/>
    </row>
    <row r="2" spans="1:11" s="194" customFormat="1" x14ac:dyDescent="0.25">
      <c r="A2" s="196" t="s">
        <v>104</v>
      </c>
      <c r="B2" s="217" t="s">
        <v>96</v>
      </c>
      <c r="C2" s="196" t="s">
        <v>109</v>
      </c>
      <c r="D2" s="196">
        <v>2016</v>
      </c>
      <c r="E2" s="196">
        <v>2017</v>
      </c>
      <c r="F2" s="196">
        <v>2018</v>
      </c>
      <c r="G2" s="196">
        <v>2019</v>
      </c>
      <c r="H2" s="196">
        <v>2020</v>
      </c>
      <c r="I2" s="196">
        <v>2021</v>
      </c>
      <c r="J2" s="196">
        <v>2022</v>
      </c>
      <c r="K2" s="196">
        <v>2023</v>
      </c>
    </row>
    <row r="3" spans="1:11" ht="14.45" customHeight="1" x14ac:dyDescent="0.25">
      <c r="A3" s="215" t="s">
        <v>105</v>
      </c>
      <c r="B3" s="184" t="s">
        <v>2</v>
      </c>
      <c r="C3" s="208">
        <f>SUM(D3:K3)</f>
        <v>0</v>
      </c>
      <c r="D3" s="214">
        <f>D111-D57</f>
        <v>0</v>
      </c>
      <c r="E3" s="214">
        <f t="shared" ref="E3:K3" si="0">E111-E57</f>
        <v>0</v>
      </c>
      <c r="F3" s="214">
        <f t="shared" si="0"/>
        <v>0</v>
      </c>
      <c r="G3" s="214">
        <f t="shared" si="0"/>
        <v>0</v>
      </c>
      <c r="H3" s="214">
        <f t="shared" si="0"/>
        <v>0</v>
      </c>
      <c r="I3" s="214">
        <f t="shared" si="0"/>
        <v>0</v>
      </c>
      <c r="J3" s="214">
        <f t="shared" si="0"/>
        <v>0</v>
      </c>
      <c r="K3" s="214">
        <f t="shared" si="0"/>
        <v>0</v>
      </c>
    </row>
    <row r="4" spans="1:11" ht="14.45" customHeight="1" x14ac:dyDescent="0.25">
      <c r="A4" s="215" t="s">
        <v>105</v>
      </c>
      <c r="B4" s="184" t="s">
        <v>403</v>
      </c>
      <c r="C4" s="208">
        <f>SUM(D4:K4)</f>
        <v>0</v>
      </c>
      <c r="D4" s="214">
        <f t="shared" ref="D4:K4" si="1">D112-D58</f>
        <v>0</v>
      </c>
      <c r="E4" s="214">
        <f t="shared" si="1"/>
        <v>0</v>
      </c>
      <c r="F4" s="214">
        <f t="shared" si="1"/>
        <v>0</v>
      </c>
      <c r="G4" s="214">
        <f t="shared" si="1"/>
        <v>0</v>
      </c>
      <c r="H4" s="214">
        <f t="shared" si="1"/>
        <v>0</v>
      </c>
      <c r="I4" s="214">
        <f t="shared" si="1"/>
        <v>0</v>
      </c>
      <c r="J4" s="214">
        <f t="shared" si="1"/>
        <v>0</v>
      </c>
      <c r="K4" s="214">
        <f t="shared" si="1"/>
        <v>0</v>
      </c>
    </row>
    <row r="5" spans="1:11" ht="14.45" customHeight="1" x14ac:dyDescent="0.25">
      <c r="A5" s="215" t="s">
        <v>105</v>
      </c>
      <c r="B5" s="184" t="s">
        <v>3</v>
      </c>
      <c r="C5" s="208">
        <f>SUM(D5:K5)</f>
        <v>0</v>
      </c>
      <c r="D5" s="214">
        <f t="shared" ref="D5:K5" si="2">D113-D59</f>
        <v>0</v>
      </c>
      <c r="E5" s="214">
        <f t="shared" si="2"/>
        <v>0</v>
      </c>
      <c r="F5" s="214">
        <f t="shared" si="2"/>
        <v>0</v>
      </c>
      <c r="G5" s="214">
        <f t="shared" si="2"/>
        <v>0</v>
      </c>
      <c r="H5" s="214">
        <f t="shared" si="2"/>
        <v>0</v>
      </c>
      <c r="I5" s="214">
        <f t="shared" si="2"/>
        <v>0</v>
      </c>
      <c r="J5" s="214">
        <f t="shared" si="2"/>
        <v>0</v>
      </c>
      <c r="K5" s="214">
        <f t="shared" si="2"/>
        <v>0</v>
      </c>
    </row>
    <row r="6" spans="1:11" ht="14.45" customHeight="1" x14ac:dyDescent="0.25">
      <c r="A6" s="215" t="s">
        <v>105</v>
      </c>
      <c r="B6" s="184" t="s">
        <v>4</v>
      </c>
      <c r="C6" s="208">
        <f t="shared" ref="C6:C54" si="3">SUM(D6:K6)</f>
        <v>0</v>
      </c>
      <c r="D6" s="214">
        <f t="shared" ref="D6:K6" si="4">D114-D60</f>
        <v>0</v>
      </c>
      <c r="E6" s="214">
        <f t="shared" si="4"/>
        <v>0</v>
      </c>
      <c r="F6" s="214">
        <f t="shared" si="4"/>
        <v>0</v>
      </c>
      <c r="G6" s="214">
        <f t="shared" si="4"/>
        <v>0</v>
      </c>
      <c r="H6" s="214">
        <f t="shared" si="4"/>
        <v>0</v>
      </c>
      <c r="I6" s="214">
        <f t="shared" si="4"/>
        <v>0</v>
      </c>
      <c r="J6" s="214">
        <f t="shared" si="4"/>
        <v>0</v>
      </c>
      <c r="K6" s="214">
        <f t="shared" si="4"/>
        <v>0</v>
      </c>
    </row>
    <row r="7" spans="1:11" ht="14.45" customHeight="1" x14ac:dyDescent="0.25">
      <c r="A7" s="215" t="s">
        <v>105</v>
      </c>
      <c r="B7" s="184" t="s">
        <v>5</v>
      </c>
      <c r="C7" s="208">
        <f t="shared" si="3"/>
        <v>0</v>
      </c>
      <c r="D7" s="214">
        <f t="shared" ref="D7:K7" si="5">D115-D61</f>
        <v>0</v>
      </c>
      <c r="E7" s="214">
        <f t="shared" si="5"/>
        <v>0</v>
      </c>
      <c r="F7" s="214">
        <f t="shared" si="5"/>
        <v>0</v>
      </c>
      <c r="G7" s="214">
        <f t="shared" si="5"/>
        <v>0</v>
      </c>
      <c r="H7" s="214">
        <f t="shared" si="5"/>
        <v>0</v>
      </c>
      <c r="I7" s="214">
        <f t="shared" si="5"/>
        <v>0</v>
      </c>
      <c r="J7" s="214">
        <f t="shared" si="5"/>
        <v>0</v>
      </c>
      <c r="K7" s="214">
        <f t="shared" si="5"/>
        <v>0</v>
      </c>
    </row>
    <row r="8" spans="1:11" ht="14.45" customHeight="1" x14ac:dyDescent="0.25">
      <c r="A8" s="215" t="s">
        <v>105</v>
      </c>
      <c r="B8" s="184" t="s">
        <v>6</v>
      </c>
      <c r="C8" s="208">
        <f t="shared" si="3"/>
        <v>0</v>
      </c>
      <c r="D8" s="214">
        <f t="shared" ref="D8:K8" si="6">D116-D62</f>
        <v>0</v>
      </c>
      <c r="E8" s="214">
        <f t="shared" si="6"/>
        <v>0</v>
      </c>
      <c r="F8" s="214">
        <f t="shared" si="6"/>
        <v>0</v>
      </c>
      <c r="G8" s="214">
        <f t="shared" si="6"/>
        <v>0</v>
      </c>
      <c r="H8" s="214">
        <f t="shared" si="6"/>
        <v>0</v>
      </c>
      <c r="I8" s="214">
        <f t="shared" si="6"/>
        <v>0</v>
      </c>
      <c r="J8" s="214">
        <f t="shared" si="6"/>
        <v>0</v>
      </c>
      <c r="K8" s="214">
        <f t="shared" si="6"/>
        <v>0</v>
      </c>
    </row>
    <row r="9" spans="1:11" ht="14.45" customHeight="1" x14ac:dyDescent="0.25">
      <c r="A9" s="215" t="s">
        <v>105</v>
      </c>
      <c r="B9" s="184" t="s">
        <v>7</v>
      </c>
      <c r="C9" s="208">
        <f t="shared" si="3"/>
        <v>0</v>
      </c>
      <c r="D9" s="214">
        <f t="shared" ref="D9:K9" si="7">D117-D63</f>
        <v>0</v>
      </c>
      <c r="E9" s="214">
        <f t="shared" si="7"/>
        <v>0</v>
      </c>
      <c r="F9" s="214">
        <f t="shared" si="7"/>
        <v>0</v>
      </c>
      <c r="G9" s="214">
        <f t="shared" si="7"/>
        <v>0</v>
      </c>
      <c r="H9" s="214">
        <f t="shared" si="7"/>
        <v>0</v>
      </c>
      <c r="I9" s="214">
        <f t="shared" si="7"/>
        <v>0</v>
      </c>
      <c r="J9" s="214">
        <f t="shared" si="7"/>
        <v>0</v>
      </c>
      <c r="K9" s="214">
        <f t="shared" si="7"/>
        <v>0</v>
      </c>
    </row>
    <row r="10" spans="1:11" ht="14.45" customHeight="1" x14ac:dyDescent="0.25">
      <c r="A10" s="215" t="s">
        <v>105</v>
      </c>
      <c r="B10" s="184" t="s">
        <v>8</v>
      </c>
      <c r="C10" s="208">
        <f t="shared" si="3"/>
        <v>0</v>
      </c>
      <c r="D10" s="214">
        <f t="shared" ref="D10:K10" si="8">D118-D64</f>
        <v>0</v>
      </c>
      <c r="E10" s="214">
        <f t="shared" si="8"/>
        <v>0</v>
      </c>
      <c r="F10" s="214">
        <f t="shared" si="8"/>
        <v>0</v>
      </c>
      <c r="G10" s="214">
        <f t="shared" si="8"/>
        <v>0</v>
      </c>
      <c r="H10" s="214">
        <f t="shared" si="8"/>
        <v>0</v>
      </c>
      <c r="I10" s="214">
        <f t="shared" si="8"/>
        <v>0</v>
      </c>
      <c r="J10" s="214">
        <f t="shared" si="8"/>
        <v>0</v>
      </c>
      <c r="K10" s="214">
        <f t="shared" si="8"/>
        <v>0</v>
      </c>
    </row>
    <row r="11" spans="1:11" ht="14.45" customHeight="1" x14ac:dyDescent="0.25">
      <c r="A11" s="215" t="s">
        <v>105</v>
      </c>
      <c r="B11" s="184" t="s">
        <v>9</v>
      </c>
      <c r="C11" s="208">
        <f t="shared" si="3"/>
        <v>0</v>
      </c>
      <c r="D11" s="214">
        <f t="shared" ref="D11:K11" si="9">D119-D65</f>
        <v>0</v>
      </c>
      <c r="E11" s="214">
        <f t="shared" si="9"/>
        <v>0</v>
      </c>
      <c r="F11" s="214">
        <f t="shared" si="9"/>
        <v>0</v>
      </c>
      <c r="G11" s="214">
        <f t="shared" si="9"/>
        <v>0</v>
      </c>
      <c r="H11" s="214">
        <f t="shared" si="9"/>
        <v>0</v>
      </c>
      <c r="I11" s="214">
        <f t="shared" si="9"/>
        <v>0</v>
      </c>
      <c r="J11" s="214">
        <f t="shared" si="9"/>
        <v>0</v>
      </c>
      <c r="K11" s="214">
        <f t="shared" si="9"/>
        <v>0</v>
      </c>
    </row>
    <row r="12" spans="1:11" ht="14.45" customHeight="1" x14ac:dyDescent="0.25">
      <c r="A12" s="215" t="s">
        <v>105</v>
      </c>
      <c r="B12" s="184" t="s">
        <v>404</v>
      </c>
      <c r="C12" s="208">
        <f t="shared" si="3"/>
        <v>0</v>
      </c>
      <c r="D12" s="214">
        <f t="shared" ref="D12:K12" si="10">D120-D66</f>
        <v>0</v>
      </c>
      <c r="E12" s="214">
        <f t="shared" si="10"/>
        <v>0</v>
      </c>
      <c r="F12" s="214">
        <f t="shared" si="10"/>
        <v>0</v>
      </c>
      <c r="G12" s="214">
        <f t="shared" si="10"/>
        <v>0</v>
      </c>
      <c r="H12" s="214">
        <f t="shared" si="10"/>
        <v>0</v>
      </c>
      <c r="I12" s="214">
        <f t="shared" si="10"/>
        <v>0</v>
      </c>
      <c r="J12" s="214">
        <f t="shared" si="10"/>
        <v>0</v>
      </c>
      <c r="K12" s="214">
        <f t="shared" si="10"/>
        <v>0</v>
      </c>
    </row>
    <row r="13" spans="1:11" ht="14.45" customHeight="1" x14ac:dyDescent="0.25">
      <c r="A13" s="215" t="s">
        <v>105</v>
      </c>
      <c r="B13" s="184" t="s">
        <v>10</v>
      </c>
      <c r="C13" s="208">
        <f t="shared" si="3"/>
        <v>0</v>
      </c>
      <c r="D13" s="214">
        <f t="shared" ref="D13:K13" si="11">D121-D67</f>
        <v>0</v>
      </c>
      <c r="E13" s="214">
        <f t="shared" si="11"/>
        <v>0</v>
      </c>
      <c r="F13" s="214">
        <f t="shared" si="11"/>
        <v>0</v>
      </c>
      <c r="G13" s="214">
        <f t="shared" si="11"/>
        <v>0</v>
      </c>
      <c r="H13" s="214">
        <f t="shared" si="11"/>
        <v>0</v>
      </c>
      <c r="I13" s="214">
        <f t="shared" si="11"/>
        <v>0</v>
      </c>
      <c r="J13" s="214">
        <f t="shared" si="11"/>
        <v>0</v>
      </c>
      <c r="K13" s="214">
        <f t="shared" si="11"/>
        <v>0</v>
      </c>
    </row>
    <row r="14" spans="1:11" ht="14.45" customHeight="1" x14ac:dyDescent="0.25">
      <c r="A14" s="215" t="s">
        <v>105</v>
      </c>
      <c r="B14" s="184" t="s">
        <v>11</v>
      </c>
      <c r="C14" s="208">
        <f t="shared" si="3"/>
        <v>0</v>
      </c>
      <c r="D14" s="214">
        <f t="shared" ref="D14:K14" si="12">D122-D68</f>
        <v>0</v>
      </c>
      <c r="E14" s="214">
        <f t="shared" si="12"/>
        <v>0</v>
      </c>
      <c r="F14" s="214">
        <f t="shared" si="12"/>
        <v>0</v>
      </c>
      <c r="G14" s="214">
        <f t="shared" si="12"/>
        <v>0</v>
      </c>
      <c r="H14" s="214">
        <f t="shared" si="12"/>
        <v>0</v>
      </c>
      <c r="I14" s="214">
        <f t="shared" si="12"/>
        <v>0</v>
      </c>
      <c r="J14" s="214">
        <f t="shared" si="12"/>
        <v>0</v>
      </c>
      <c r="K14" s="214">
        <f t="shared" si="12"/>
        <v>0</v>
      </c>
    </row>
    <row r="15" spans="1:11" ht="14.45" customHeight="1" x14ac:dyDescent="0.25">
      <c r="A15" s="215" t="s">
        <v>105</v>
      </c>
      <c r="B15" s="184" t="s">
        <v>12</v>
      </c>
      <c r="C15" s="208">
        <f t="shared" si="3"/>
        <v>0</v>
      </c>
      <c r="D15" s="214">
        <f t="shared" ref="D15:K15" si="13">D123-D69</f>
        <v>0</v>
      </c>
      <c r="E15" s="214">
        <f t="shared" si="13"/>
        <v>0</v>
      </c>
      <c r="F15" s="214">
        <f t="shared" si="13"/>
        <v>0</v>
      </c>
      <c r="G15" s="214">
        <f t="shared" si="13"/>
        <v>0</v>
      </c>
      <c r="H15" s="214">
        <f t="shared" si="13"/>
        <v>0</v>
      </c>
      <c r="I15" s="214">
        <f t="shared" si="13"/>
        <v>0</v>
      </c>
      <c r="J15" s="214">
        <f t="shared" si="13"/>
        <v>0</v>
      </c>
      <c r="K15" s="214">
        <f t="shared" si="13"/>
        <v>0</v>
      </c>
    </row>
    <row r="16" spans="1:11" ht="14.45" customHeight="1" x14ac:dyDescent="0.25">
      <c r="A16" s="215" t="s">
        <v>105</v>
      </c>
      <c r="B16" s="184" t="s">
        <v>405</v>
      </c>
      <c r="C16" s="208">
        <f t="shared" si="3"/>
        <v>0</v>
      </c>
      <c r="D16" s="214">
        <f t="shared" ref="D16:K16" si="14">D124-D70</f>
        <v>0</v>
      </c>
      <c r="E16" s="214">
        <f t="shared" si="14"/>
        <v>0</v>
      </c>
      <c r="F16" s="214">
        <f t="shared" si="14"/>
        <v>0</v>
      </c>
      <c r="G16" s="214">
        <f t="shared" si="14"/>
        <v>0</v>
      </c>
      <c r="H16" s="214">
        <f t="shared" si="14"/>
        <v>0</v>
      </c>
      <c r="I16" s="214">
        <f t="shared" si="14"/>
        <v>0</v>
      </c>
      <c r="J16" s="214">
        <f t="shared" si="14"/>
        <v>0</v>
      </c>
      <c r="K16" s="214">
        <f t="shared" si="14"/>
        <v>0</v>
      </c>
    </row>
    <row r="17" spans="1:11" ht="14.45" customHeight="1" x14ac:dyDescent="0.25">
      <c r="A17" s="215" t="s">
        <v>105</v>
      </c>
      <c r="B17" s="184" t="s">
        <v>13</v>
      </c>
      <c r="C17" s="208">
        <f t="shared" si="3"/>
        <v>0</v>
      </c>
      <c r="D17" s="214">
        <f t="shared" ref="D17:K17" si="15">D125-D71</f>
        <v>0</v>
      </c>
      <c r="E17" s="214">
        <f t="shared" si="15"/>
        <v>0</v>
      </c>
      <c r="F17" s="214">
        <f t="shared" si="15"/>
        <v>0</v>
      </c>
      <c r="G17" s="214">
        <f t="shared" si="15"/>
        <v>0</v>
      </c>
      <c r="H17" s="214">
        <f t="shared" si="15"/>
        <v>0</v>
      </c>
      <c r="I17" s="214">
        <f t="shared" si="15"/>
        <v>0</v>
      </c>
      <c r="J17" s="214">
        <f t="shared" si="15"/>
        <v>0</v>
      </c>
      <c r="K17" s="214">
        <f t="shared" si="15"/>
        <v>0</v>
      </c>
    </row>
    <row r="18" spans="1:11" ht="14.45" customHeight="1" x14ac:dyDescent="0.25">
      <c r="A18" s="215" t="s">
        <v>105</v>
      </c>
      <c r="B18" s="184" t="s">
        <v>14</v>
      </c>
      <c r="C18" s="208">
        <f t="shared" si="3"/>
        <v>0</v>
      </c>
      <c r="D18" s="214">
        <f t="shared" ref="D18:K18" si="16">D126-D72</f>
        <v>0</v>
      </c>
      <c r="E18" s="214">
        <f t="shared" si="16"/>
        <v>0</v>
      </c>
      <c r="F18" s="214">
        <f t="shared" si="16"/>
        <v>0</v>
      </c>
      <c r="G18" s="214">
        <f t="shared" si="16"/>
        <v>0</v>
      </c>
      <c r="H18" s="214">
        <f t="shared" si="16"/>
        <v>0</v>
      </c>
      <c r="I18" s="214">
        <f t="shared" si="16"/>
        <v>0</v>
      </c>
      <c r="J18" s="214">
        <f t="shared" si="16"/>
        <v>0</v>
      </c>
      <c r="K18" s="214">
        <f t="shared" si="16"/>
        <v>0</v>
      </c>
    </row>
    <row r="19" spans="1:11" ht="14.45" customHeight="1" x14ac:dyDescent="0.25">
      <c r="A19" s="215" t="s">
        <v>105</v>
      </c>
      <c r="B19" s="184" t="s">
        <v>406</v>
      </c>
      <c r="C19" s="208">
        <f t="shared" si="3"/>
        <v>0</v>
      </c>
      <c r="D19" s="214">
        <f t="shared" ref="D19:K19" si="17">D127-D73</f>
        <v>0</v>
      </c>
      <c r="E19" s="214">
        <f t="shared" si="17"/>
        <v>0</v>
      </c>
      <c r="F19" s="214">
        <f t="shared" si="17"/>
        <v>0</v>
      </c>
      <c r="G19" s="214">
        <f t="shared" si="17"/>
        <v>0</v>
      </c>
      <c r="H19" s="214">
        <f t="shared" si="17"/>
        <v>0</v>
      </c>
      <c r="I19" s="214">
        <f t="shared" si="17"/>
        <v>0</v>
      </c>
      <c r="J19" s="214">
        <f t="shared" si="17"/>
        <v>0</v>
      </c>
      <c r="K19" s="214">
        <f t="shared" si="17"/>
        <v>0</v>
      </c>
    </row>
    <row r="20" spans="1:11" ht="14.45" customHeight="1" x14ac:dyDescent="0.25">
      <c r="A20" s="215" t="s">
        <v>105</v>
      </c>
      <c r="B20" s="184" t="s">
        <v>15</v>
      </c>
      <c r="C20" s="208">
        <f t="shared" si="3"/>
        <v>0</v>
      </c>
      <c r="D20" s="214">
        <f t="shared" ref="D20:K20" si="18">D128-D74</f>
        <v>0</v>
      </c>
      <c r="E20" s="214">
        <f t="shared" si="18"/>
        <v>0</v>
      </c>
      <c r="F20" s="214">
        <f t="shared" si="18"/>
        <v>0</v>
      </c>
      <c r="G20" s="214">
        <f t="shared" si="18"/>
        <v>0</v>
      </c>
      <c r="H20" s="214">
        <f t="shared" si="18"/>
        <v>0</v>
      </c>
      <c r="I20" s="214">
        <f t="shared" si="18"/>
        <v>0</v>
      </c>
      <c r="J20" s="214">
        <f t="shared" si="18"/>
        <v>0</v>
      </c>
      <c r="K20" s="214">
        <f t="shared" si="18"/>
        <v>0</v>
      </c>
    </row>
    <row r="21" spans="1:11" ht="14.45" customHeight="1" x14ac:dyDescent="0.25">
      <c r="A21" s="215" t="s">
        <v>105</v>
      </c>
      <c r="B21" s="184" t="s">
        <v>16</v>
      </c>
      <c r="C21" s="208">
        <f t="shared" si="3"/>
        <v>0</v>
      </c>
      <c r="D21" s="214">
        <f t="shared" ref="D21:K21" si="19">D129-D75</f>
        <v>0</v>
      </c>
      <c r="E21" s="214">
        <f t="shared" si="19"/>
        <v>0</v>
      </c>
      <c r="F21" s="214">
        <f t="shared" si="19"/>
        <v>0</v>
      </c>
      <c r="G21" s="214">
        <f t="shared" si="19"/>
        <v>0</v>
      </c>
      <c r="H21" s="214">
        <f t="shared" si="19"/>
        <v>0</v>
      </c>
      <c r="I21" s="214">
        <f t="shared" si="19"/>
        <v>0</v>
      </c>
      <c r="J21" s="214">
        <f t="shared" si="19"/>
        <v>0</v>
      </c>
      <c r="K21" s="214">
        <f t="shared" si="19"/>
        <v>0</v>
      </c>
    </row>
    <row r="22" spans="1:11" ht="14.45" customHeight="1" x14ac:dyDescent="0.25">
      <c r="A22" s="215" t="s">
        <v>105</v>
      </c>
      <c r="B22" s="184" t="s">
        <v>47</v>
      </c>
      <c r="C22" s="208">
        <f t="shared" si="3"/>
        <v>0</v>
      </c>
      <c r="D22" s="214">
        <f t="shared" ref="D22:K22" si="20">D130-D76</f>
        <v>0</v>
      </c>
      <c r="E22" s="214">
        <f t="shared" si="20"/>
        <v>0</v>
      </c>
      <c r="F22" s="214">
        <f t="shared" si="20"/>
        <v>0</v>
      </c>
      <c r="G22" s="214">
        <f t="shared" si="20"/>
        <v>0</v>
      </c>
      <c r="H22" s="214">
        <f t="shared" si="20"/>
        <v>0</v>
      </c>
      <c r="I22" s="214">
        <f t="shared" si="20"/>
        <v>0</v>
      </c>
      <c r="J22" s="214">
        <f t="shared" si="20"/>
        <v>0</v>
      </c>
      <c r="K22" s="214">
        <f t="shared" si="20"/>
        <v>0</v>
      </c>
    </row>
    <row r="23" spans="1:11" ht="14.45" customHeight="1" x14ac:dyDescent="0.25">
      <c r="A23" s="215" t="s">
        <v>105</v>
      </c>
      <c r="B23" s="184" t="s">
        <v>17</v>
      </c>
      <c r="C23" s="208">
        <f t="shared" si="3"/>
        <v>0</v>
      </c>
      <c r="D23" s="214">
        <f t="shared" ref="D23:K23" si="21">D131-D77</f>
        <v>0</v>
      </c>
      <c r="E23" s="214">
        <f t="shared" si="21"/>
        <v>0</v>
      </c>
      <c r="F23" s="214">
        <f t="shared" si="21"/>
        <v>0</v>
      </c>
      <c r="G23" s="214">
        <f t="shared" si="21"/>
        <v>0</v>
      </c>
      <c r="H23" s="214">
        <f t="shared" si="21"/>
        <v>0</v>
      </c>
      <c r="I23" s="214">
        <f t="shared" si="21"/>
        <v>0</v>
      </c>
      <c r="J23" s="214">
        <f t="shared" si="21"/>
        <v>0</v>
      </c>
      <c r="K23" s="214">
        <f t="shared" si="21"/>
        <v>0</v>
      </c>
    </row>
    <row r="24" spans="1:11" ht="14.45" customHeight="1" x14ac:dyDescent="0.25">
      <c r="A24" s="215" t="s">
        <v>105</v>
      </c>
      <c r="B24" s="184" t="s">
        <v>18</v>
      </c>
      <c r="C24" s="208">
        <f t="shared" si="3"/>
        <v>0</v>
      </c>
      <c r="D24" s="214">
        <f t="shared" ref="D24:K24" si="22">D132-D78</f>
        <v>0</v>
      </c>
      <c r="E24" s="214">
        <f t="shared" si="22"/>
        <v>0</v>
      </c>
      <c r="F24" s="214">
        <f t="shared" si="22"/>
        <v>0</v>
      </c>
      <c r="G24" s="214">
        <f t="shared" si="22"/>
        <v>0</v>
      </c>
      <c r="H24" s="214">
        <f t="shared" si="22"/>
        <v>0</v>
      </c>
      <c r="I24" s="214">
        <f t="shared" si="22"/>
        <v>0</v>
      </c>
      <c r="J24" s="214">
        <f t="shared" si="22"/>
        <v>0</v>
      </c>
      <c r="K24" s="214">
        <f t="shared" si="22"/>
        <v>0</v>
      </c>
    </row>
    <row r="25" spans="1:11" ht="14.45" customHeight="1" x14ac:dyDescent="0.25">
      <c r="A25" s="215" t="s">
        <v>105</v>
      </c>
      <c r="B25" s="184" t="s">
        <v>19</v>
      </c>
      <c r="C25" s="208">
        <f t="shared" si="3"/>
        <v>0</v>
      </c>
      <c r="D25" s="214">
        <f t="shared" ref="D25:K25" si="23">D133-D79</f>
        <v>0</v>
      </c>
      <c r="E25" s="214">
        <f t="shared" si="23"/>
        <v>0</v>
      </c>
      <c r="F25" s="214">
        <f t="shared" si="23"/>
        <v>0</v>
      </c>
      <c r="G25" s="214">
        <f t="shared" si="23"/>
        <v>0</v>
      </c>
      <c r="H25" s="214">
        <f t="shared" si="23"/>
        <v>0</v>
      </c>
      <c r="I25" s="214">
        <f t="shared" si="23"/>
        <v>0</v>
      </c>
      <c r="J25" s="214">
        <f t="shared" si="23"/>
        <v>0</v>
      </c>
      <c r="K25" s="214">
        <f t="shared" si="23"/>
        <v>0</v>
      </c>
    </row>
    <row r="26" spans="1:11" ht="14.45" customHeight="1" x14ac:dyDescent="0.25">
      <c r="A26" s="215" t="s">
        <v>105</v>
      </c>
      <c r="B26" s="184" t="s">
        <v>20</v>
      </c>
      <c r="C26" s="208">
        <f t="shared" si="3"/>
        <v>0</v>
      </c>
      <c r="D26" s="214">
        <f t="shared" ref="D26:K26" si="24">D134-D80</f>
        <v>0</v>
      </c>
      <c r="E26" s="214">
        <f t="shared" si="24"/>
        <v>0</v>
      </c>
      <c r="F26" s="214">
        <f t="shared" si="24"/>
        <v>0</v>
      </c>
      <c r="G26" s="214">
        <f t="shared" si="24"/>
        <v>0</v>
      </c>
      <c r="H26" s="214">
        <f t="shared" si="24"/>
        <v>0</v>
      </c>
      <c r="I26" s="214">
        <f t="shared" si="24"/>
        <v>0</v>
      </c>
      <c r="J26" s="214">
        <f t="shared" si="24"/>
        <v>0</v>
      </c>
      <c r="K26" s="214">
        <f t="shared" si="24"/>
        <v>0</v>
      </c>
    </row>
    <row r="27" spans="1:11" ht="14.45" customHeight="1" x14ac:dyDescent="0.25">
      <c r="A27" s="215" t="s">
        <v>105</v>
      </c>
      <c r="B27" s="184" t="s">
        <v>48</v>
      </c>
      <c r="C27" s="208">
        <f t="shared" si="3"/>
        <v>0</v>
      </c>
      <c r="D27" s="214">
        <f t="shared" ref="D27:K27" si="25">D135-D81</f>
        <v>0</v>
      </c>
      <c r="E27" s="214">
        <f t="shared" si="25"/>
        <v>0</v>
      </c>
      <c r="F27" s="214">
        <f t="shared" si="25"/>
        <v>0</v>
      </c>
      <c r="G27" s="214">
        <f t="shared" si="25"/>
        <v>0</v>
      </c>
      <c r="H27" s="214">
        <f t="shared" si="25"/>
        <v>0</v>
      </c>
      <c r="I27" s="214">
        <f t="shared" si="25"/>
        <v>0</v>
      </c>
      <c r="J27" s="214">
        <f t="shared" si="25"/>
        <v>0</v>
      </c>
      <c r="K27" s="214">
        <f t="shared" si="25"/>
        <v>0</v>
      </c>
    </row>
    <row r="28" spans="1:11" ht="14.45" customHeight="1" x14ac:dyDescent="0.25">
      <c r="A28" s="215" t="s">
        <v>105</v>
      </c>
      <c r="B28" s="184" t="s">
        <v>21</v>
      </c>
      <c r="C28" s="208">
        <f t="shared" si="3"/>
        <v>0</v>
      </c>
      <c r="D28" s="214">
        <f t="shared" ref="D28:K28" si="26">D136-D82</f>
        <v>0</v>
      </c>
      <c r="E28" s="214">
        <f t="shared" si="26"/>
        <v>0</v>
      </c>
      <c r="F28" s="214">
        <f t="shared" si="26"/>
        <v>0</v>
      </c>
      <c r="G28" s="214">
        <f t="shared" si="26"/>
        <v>0</v>
      </c>
      <c r="H28" s="214">
        <f t="shared" si="26"/>
        <v>0</v>
      </c>
      <c r="I28" s="214">
        <f t="shared" si="26"/>
        <v>0</v>
      </c>
      <c r="J28" s="214">
        <f t="shared" si="26"/>
        <v>0</v>
      </c>
      <c r="K28" s="214">
        <f t="shared" si="26"/>
        <v>0</v>
      </c>
    </row>
    <row r="29" spans="1:11" ht="14.45" customHeight="1" x14ac:dyDescent="0.25">
      <c r="A29" s="216" t="s">
        <v>106</v>
      </c>
      <c r="B29" s="184" t="s">
        <v>22</v>
      </c>
      <c r="C29" s="208">
        <f t="shared" si="3"/>
        <v>0</v>
      </c>
      <c r="D29" s="214">
        <f t="shared" ref="D29:K29" si="27">D137-D83</f>
        <v>0</v>
      </c>
      <c r="E29" s="214">
        <f t="shared" si="27"/>
        <v>0</v>
      </c>
      <c r="F29" s="214">
        <f t="shared" si="27"/>
        <v>0</v>
      </c>
      <c r="G29" s="214">
        <f t="shared" si="27"/>
        <v>0</v>
      </c>
      <c r="H29" s="214">
        <f t="shared" si="27"/>
        <v>0</v>
      </c>
      <c r="I29" s="214">
        <f t="shared" si="27"/>
        <v>0</v>
      </c>
      <c r="J29" s="214">
        <f t="shared" si="27"/>
        <v>0</v>
      </c>
      <c r="K29" s="214">
        <f t="shared" si="27"/>
        <v>0</v>
      </c>
    </row>
    <row r="30" spans="1:11" ht="14.45" customHeight="1" x14ac:dyDescent="0.25">
      <c r="A30" s="216" t="s">
        <v>106</v>
      </c>
      <c r="B30" s="184" t="s">
        <v>23</v>
      </c>
      <c r="C30" s="208">
        <f t="shared" si="3"/>
        <v>0</v>
      </c>
      <c r="D30" s="214">
        <f t="shared" ref="D30:K30" si="28">D138-D84</f>
        <v>0</v>
      </c>
      <c r="E30" s="214">
        <f t="shared" si="28"/>
        <v>0</v>
      </c>
      <c r="F30" s="214">
        <f t="shared" si="28"/>
        <v>0</v>
      </c>
      <c r="G30" s="214">
        <f t="shared" si="28"/>
        <v>0</v>
      </c>
      <c r="H30" s="214">
        <f t="shared" si="28"/>
        <v>0</v>
      </c>
      <c r="I30" s="214">
        <f t="shared" si="28"/>
        <v>0</v>
      </c>
      <c r="J30" s="214">
        <f t="shared" si="28"/>
        <v>0</v>
      </c>
      <c r="K30" s="214">
        <f t="shared" si="28"/>
        <v>0</v>
      </c>
    </row>
    <row r="31" spans="1:11" ht="14.45" customHeight="1" x14ac:dyDescent="0.25">
      <c r="A31" s="216" t="s">
        <v>106</v>
      </c>
      <c r="B31" s="184" t="s">
        <v>24</v>
      </c>
      <c r="C31" s="208">
        <f t="shared" si="3"/>
        <v>0</v>
      </c>
      <c r="D31" s="214">
        <f t="shared" ref="D31:K31" si="29">D139-D85</f>
        <v>0</v>
      </c>
      <c r="E31" s="214">
        <f t="shared" si="29"/>
        <v>0</v>
      </c>
      <c r="F31" s="214">
        <f t="shared" si="29"/>
        <v>0</v>
      </c>
      <c r="G31" s="214">
        <f t="shared" si="29"/>
        <v>0</v>
      </c>
      <c r="H31" s="214">
        <f t="shared" si="29"/>
        <v>0</v>
      </c>
      <c r="I31" s="214">
        <f t="shared" si="29"/>
        <v>0</v>
      </c>
      <c r="J31" s="214">
        <f t="shared" si="29"/>
        <v>0</v>
      </c>
      <c r="K31" s="214">
        <f t="shared" si="29"/>
        <v>0</v>
      </c>
    </row>
    <row r="32" spans="1:11" ht="14.45" customHeight="1" x14ac:dyDescent="0.25">
      <c r="A32" s="216" t="s">
        <v>106</v>
      </c>
      <c r="B32" s="184" t="s">
        <v>25</v>
      </c>
      <c r="C32" s="208">
        <f t="shared" si="3"/>
        <v>0</v>
      </c>
      <c r="D32" s="214">
        <f t="shared" ref="D32:K32" si="30">D140-D86</f>
        <v>0</v>
      </c>
      <c r="E32" s="214">
        <f t="shared" si="30"/>
        <v>0</v>
      </c>
      <c r="F32" s="214">
        <f t="shared" si="30"/>
        <v>0</v>
      </c>
      <c r="G32" s="214">
        <f t="shared" si="30"/>
        <v>0</v>
      </c>
      <c r="H32" s="214">
        <f t="shared" si="30"/>
        <v>0</v>
      </c>
      <c r="I32" s="214">
        <f t="shared" si="30"/>
        <v>0</v>
      </c>
      <c r="J32" s="214">
        <f t="shared" si="30"/>
        <v>0</v>
      </c>
      <c r="K32" s="214">
        <f t="shared" si="30"/>
        <v>0</v>
      </c>
    </row>
    <row r="33" spans="1:11" ht="14.45" customHeight="1" x14ac:dyDescent="0.25">
      <c r="A33" s="216" t="s">
        <v>106</v>
      </c>
      <c r="B33" s="184" t="s">
        <v>26</v>
      </c>
      <c r="C33" s="208">
        <f t="shared" si="3"/>
        <v>0</v>
      </c>
      <c r="D33" s="214">
        <f t="shared" ref="D33:K33" si="31">D141-D87</f>
        <v>0</v>
      </c>
      <c r="E33" s="214">
        <f t="shared" si="31"/>
        <v>0</v>
      </c>
      <c r="F33" s="214">
        <f t="shared" si="31"/>
        <v>0</v>
      </c>
      <c r="G33" s="214">
        <f t="shared" si="31"/>
        <v>0</v>
      </c>
      <c r="H33" s="214">
        <f t="shared" si="31"/>
        <v>0</v>
      </c>
      <c r="I33" s="214">
        <f t="shared" si="31"/>
        <v>0</v>
      </c>
      <c r="J33" s="214">
        <f t="shared" si="31"/>
        <v>0</v>
      </c>
      <c r="K33" s="214">
        <f t="shared" si="31"/>
        <v>0</v>
      </c>
    </row>
    <row r="34" spans="1:11" ht="14.45" customHeight="1" x14ac:dyDescent="0.25">
      <c r="A34" s="216" t="s">
        <v>106</v>
      </c>
      <c r="B34" s="184" t="s">
        <v>27</v>
      </c>
      <c r="C34" s="208">
        <f t="shared" si="3"/>
        <v>0</v>
      </c>
      <c r="D34" s="214">
        <f t="shared" ref="D34:K34" si="32">D142-D88</f>
        <v>0</v>
      </c>
      <c r="E34" s="214">
        <f t="shared" si="32"/>
        <v>0</v>
      </c>
      <c r="F34" s="214">
        <f t="shared" si="32"/>
        <v>0</v>
      </c>
      <c r="G34" s="214">
        <f t="shared" si="32"/>
        <v>0</v>
      </c>
      <c r="H34" s="214">
        <f t="shared" si="32"/>
        <v>0</v>
      </c>
      <c r="I34" s="214">
        <f t="shared" si="32"/>
        <v>0</v>
      </c>
      <c r="J34" s="214">
        <f t="shared" si="32"/>
        <v>0</v>
      </c>
      <c r="K34" s="214">
        <f t="shared" si="32"/>
        <v>0</v>
      </c>
    </row>
    <row r="35" spans="1:11" ht="14.45" customHeight="1" x14ac:dyDescent="0.25">
      <c r="A35" s="216" t="s">
        <v>106</v>
      </c>
      <c r="B35" s="184" t="s">
        <v>28</v>
      </c>
      <c r="C35" s="208">
        <f t="shared" si="3"/>
        <v>0</v>
      </c>
      <c r="D35" s="214">
        <f t="shared" ref="D35:K35" si="33">D143-D89</f>
        <v>0</v>
      </c>
      <c r="E35" s="214">
        <f t="shared" si="33"/>
        <v>0</v>
      </c>
      <c r="F35" s="214">
        <f t="shared" si="33"/>
        <v>0</v>
      </c>
      <c r="G35" s="214">
        <f t="shared" si="33"/>
        <v>0</v>
      </c>
      <c r="H35" s="214">
        <f t="shared" si="33"/>
        <v>0</v>
      </c>
      <c r="I35" s="214">
        <f t="shared" si="33"/>
        <v>0</v>
      </c>
      <c r="J35" s="214">
        <f t="shared" si="33"/>
        <v>0</v>
      </c>
      <c r="K35" s="214">
        <f t="shared" si="33"/>
        <v>0</v>
      </c>
    </row>
    <row r="36" spans="1:11" ht="14.45" customHeight="1" x14ac:dyDescent="0.25">
      <c r="A36" s="216" t="s">
        <v>106</v>
      </c>
      <c r="B36" s="184" t="s">
        <v>29</v>
      </c>
      <c r="C36" s="208">
        <f t="shared" si="3"/>
        <v>0</v>
      </c>
      <c r="D36" s="214">
        <f t="shared" ref="D36:K36" si="34">D144-D90</f>
        <v>0</v>
      </c>
      <c r="E36" s="214">
        <f t="shared" si="34"/>
        <v>0</v>
      </c>
      <c r="F36" s="214">
        <f t="shared" si="34"/>
        <v>0</v>
      </c>
      <c r="G36" s="214">
        <f t="shared" si="34"/>
        <v>0</v>
      </c>
      <c r="H36" s="214">
        <f t="shared" si="34"/>
        <v>0</v>
      </c>
      <c r="I36" s="214">
        <f t="shared" si="34"/>
        <v>0</v>
      </c>
      <c r="J36" s="214">
        <f t="shared" si="34"/>
        <v>0</v>
      </c>
      <c r="K36" s="214">
        <f t="shared" si="34"/>
        <v>0</v>
      </c>
    </row>
    <row r="37" spans="1:11" ht="14.45" customHeight="1" x14ac:dyDescent="0.25">
      <c r="A37" s="216" t="s">
        <v>106</v>
      </c>
      <c r="B37" s="184" t="s">
        <v>30</v>
      </c>
      <c r="C37" s="208">
        <f t="shared" si="3"/>
        <v>0</v>
      </c>
      <c r="D37" s="214">
        <f t="shared" ref="D37:K37" si="35">D145-D91</f>
        <v>0</v>
      </c>
      <c r="E37" s="214">
        <f t="shared" si="35"/>
        <v>0</v>
      </c>
      <c r="F37" s="214">
        <f t="shared" si="35"/>
        <v>0</v>
      </c>
      <c r="G37" s="214">
        <f t="shared" si="35"/>
        <v>0</v>
      </c>
      <c r="H37" s="214">
        <f t="shared" si="35"/>
        <v>0</v>
      </c>
      <c r="I37" s="214">
        <f t="shared" si="35"/>
        <v>0</v>
      </c>
      <c r="J37" s="214">
        <f t="shared" si="35"/>
        <v>0</v>
      </c>
      <c r="K37" s="214">
        <f t="shared" si="35"/>
        <v>0</v>
      </c>
    </row>
    <row r="38" spans="1:11" ht="14.45" customHeight="1" x14ac:dyDescent="0.25">
      <c r="A38" s="216" t="s">
        <v>106</v>
      </c>
      <c r="B38" s="184" t="s">
        <v>31</v>
      </c>
      <c r="C38" s="208">
        <f t="shared" si="3"/>
        <v>0</v>
      </c>
      <c r="D38" s="214">
        <f t="shared" ref="D38:K38" si="36">D146-D92</f>
        <v>0</v>
      </c>
      <c r="E38" s="214">
        <f t="shared" si="36"/>
        <v>0</v>
      </c>
      <c r="F38" s="214">
        <f t="shared" si="36"/>
        <v>0</v>
      </c>
      <c r="G38" s="214">
        <f t="shared" si="36"/>
        <v>0</v>
      </c>
      <c r="H38" s="214">
        <f t="shared" si="36"/>
        <v>0</v>
      </c>
      <c r="I38" s="214">
        <f t="shared" si="36"/>
        <v>0</v>
      </c>
      <c r="J38" s="214">
        <f t="shared" si="36"/>
        <v>0</v>
      </c>
      <c r="K38" s="214">
        <f t="shared" si="36"/>
        <v>0</v>
      </c>
    </row>
    <row r="39" spans="1:11" ht="14.45" customHeight="1" x14ac:dyDescent="0.25">
      <c r="A39" s="216" t="s">
        <v>106</v>
      </c>
      <c r="B39" s="184" t="s">
        <v>32</v>
      </c>
      <c r="C39" s="208">
        <f t="shared" si="3"/>
        <v>0</v>
      </c>
      <c r="D39" s="214">
        <f t="shared" ref="D39:K39" si="37">D147-D93</f>
        <v>0</v>
      </c>
      <c r="E39" s="214">
        <f t="shared" si="37"/>
        <v>0</v>
      </c>
      <c r="F39" s="214">
        <f t="shared" si="37"/>
        <v>0</v>
      </c>
      <c r="G39" s="214">
        <f t="shared" si="37"/>
        <v>0</v>
      </c>
      <c r="H39" s="214">
        <f t="shared" si="37"/>
        <v>0</v>
      </c>
      <c r="I39" s="214">
        <f t="shared" si="37"/>
        <v>0</v>
      </c>
      <c r="J39" s="214">
        <f t="shared" si="37"/>
        <v>0</v>
      </c>
      <c r="K39" s="214">
        <f t="shared" si="37"/>
        <v>0</v>
      </c>
    </row>
    <row r="40" spans="1:11" ht="14.45" customHeight="1" x14ac:dyDescent="0.25">
      <c r="A40" s="216" t="s">
        <v>106</v>
      </c>
      <c r="B40" s="184" t="s">
        <v>33</v>
      </c>
      <c r="C40" s="208">
        <f t="shared" si="3"/>
        <v>0</v>
      </c>
      <c r="D40" s="214">
        <f t="shared" ref="D40:K40" si="38">D148-D94</f>
        <v>0</v>
      </c>
      <c r="E40" s="214">
        <f t="shared" si="38"/>
        <v>0</v>
      </c>
      <c r="F40" s="214">
        <f t="shared" si="38"/>
        <v>0</v>
      </c>
      <c r="G40" s="214">
        <f t="shared" si="38"/>
        <v>0</v>
      </c>
      <c r="H40" s="214">
        <f t="shared" si="38"/>
        <v>0</v>
      </c>
      <c r="I40" s="214">
        <f t="shared" si="38"/>
        <v>0</v>
      </c>
      <c r="J40" s="214">
        <f t="shared" si="38"/>
        <v>0</v>
      </c>
      <c r="K40" s="214">
        <f t="shared" si="38"/>
        <v>0</v>
      </c>
    </row>
    <row r="41" spans="1:11" ht="14.45" customHeight="1" x14ac:dyDescent="0.25">
      <c r="A41" s="216" t="s">
        <v>106</v>
      </c>
      <c r="B41" s="184" t="s">
        <v>34</v>
      </c>
      <c r="C41" s="208">
        <f t="shared" si="3"/>
        <v>0</v>
      </c>
      <c r="D41" s="214">
        <f t="shared" ref="D41:K41" si="39">D149-D95</f>
        <v>0</v>
      </c>
      <c r="E41" s="214">
        <f t="shared" si="39"/>
        <v>0</v>
      </c>
      <c r="F41" s="214">
        <f t="shared" si="39"/>
        <v>0</v>
      </c>
      <c r="G41" s="214">
        <f t="shared" si="39"/>
        <v>0</v>
      </c>
      <c r="H41" s="214">
        <f t="shared" si="39"/>
        <v>0</v>
      </c>
      <c r="I41" s="214">
        <f t="shared" si="39"/>
        <v>0</v>
      </c>
      <c r="J41" s="214">
        <f t="shared" si="39"/>
        <v>0</v>
      </c>
      <c r="K41" s="214">
        <f t="shared" si="39"/>
        <v>0</v>
      </c>
    </row>
    <row r="42" spans="1:11" ht="14.45" customHeight="1" x14ac:dyDescent="0.25">
      <c r="A42" s="216" t="s">
        <v>106</v>
      </c>
      <c r="B42" s="184" t="s">
        <v>35</v>
      </c>
      <c r="C42" s="208">
        <f t="shared" si="3"/>
        <v>0</v>
      </c>
      <c r="D42" s="214">
        <f t="shared" ref="D42:K42" si="40">D150-D96</f>
        <v>0</v>
      </c>
      <c r="E42" s="214">
        <f t="shared" si="40"/>
        <v>0</v>
      </c>
      <c r="F42" s="214">
        <f t="shared" si="40"/>
        <v>0</v>
      </c>
      <c r="G42" s="214">
        <f t="shared" si="40"/>
        <v>0</v>
      </c>
      <c r="H42" s="214">
        <f t="shared" si="40"/>
        <v>0</v>
      </c>
      <c r="I42" s="214">
        <f t="shared" si="40"/>
        <v>0</v>
      </c>
      <c r="J42" s="214">
        <f t="shared" si="40"/>
        <v>0</v>
      </c>
      <c r="K42" s="214">
        <f t="shared" si="40"/>
        <v>0</v>
      </c>
    </row>
    <row r="43" spans="1:11" ht="14.45" customHeight="1" x14ac:dyDescent="0.25">
      <c r="A43" s="216" t="s">
        <v>106</v>
      </c>
      <c r="B43" s="184" t="s">
        <v>36</v>
      </c>
      <c r="C43" s="208">
        <f t="shared" si="3"/>
        <v>0</v>
      </c>
      <c r="D43" s="214">
        <f t="shared" ref="D43:K43" si="41">D151-D97</f>
        <v>0</v>
      </c>
      <c r="E43" s="214">
        <f t="shared" si="41"/>
        <v>0</v>
      </c>
      <c r="F43" s="214">
        <f t="shared" si="41"/>
        <v>0</v>
      </c>
      <c r="G43" s="214">
        <f t="shared" si="41"/>
        <v>0</v>
      </c>
      <c r="H43" s="214">
        <f t="shared" si="41"/>
        <v>0</v>
      </c>
      <c r="I43" s="214">
        <f t="shared" si="41"/>
        <v>0</v>
      </c>
      <c r="J43" s="214">
        <f t="shared" si="41"/>
        <v>0</v>
      </c>
      <c r="K43" s="214">
        <f t="shared" si="41"/>
        <v>0</v>
      </c>
    </row>
    <row r="44" spans="1:11" ht="14.45" customHeight="1" x14ac:dyDescent="0.25">
      <c r="A44" s="216" t="s">
        <v>106</v>
      </c>
      <c r="B44" s="184" t="s">
        <v>37</v>
      </c>
      <c r="C44" s="208">
        <f t="shared" si="3"/>
        <v>0</v>
      </c>
      <c r="D44" s="214">
        <f t="shared" ref="D44:K44" si="42">D152-D98</f>
        <v>0</v>
      </c>
      <c r="E44" s="214">
        <f t="shared" si="42"/>
        <v>0</v>
      </c>
      <c r="F44" s="214">
        <f t="shared" si="42"/>
        <v>0</v>
      </c>
      <c r="G44" s="214">
        <f t="shared" si="42"/>
        <v>0</v>
      </c>
      <c r="H44" s="214">
        <f t="shared" si="42"/>
        <v>0</v>
      </c>
      <c r="I44" s="214">
        <f t="shared" si="42"/>
        <v>0</v>
      </c>
      <c r="J44" s="214">
        <f t="shared" si="42"/>
        <v>0</v>
      </c>
      <c r="K44" s="214">
        <f t="shared" si="42"/>
        <v>0</v>
      </c>
    </row>
    <row r="45" spans="1:11" ht="14.45" customHeight="1" x14ac:dyDescent="0.25">
      <c r="A45" s="216" t="s">
        <v>106</v>
      </c>
      <c r="B45" s="184" t="s">
        <v>38</v>
      </c>
      <c r="C45" s="208">
        <f t="shared" si="3"/>
        <v>0</v>
      </c>
      <c r="D45" s="214">
        <f t="shared" ref="D45:K45" si="43">D153-D99</f>
        <v>0</v>
      </c>
      <c r="E45" s="214">
        <f t="shared" si="43"/>
        <v>0</v>
      </c>
      <c r="F45" s="214">
        <f t="shared" si="43"/>
        <v>0</v>
      </c>
      <c r="G45" s="214">
        <f t="shared" si="43"/>
        <v>0</v>
      </c>
      <c r="H45" s="214">
        <f t="shared" si="43"/>
        <v>0</v>
      </c>
      <c r="I45" s="214">
        <f t="shared" si="43"/>
        <v>0</v>
      </c>
      <c r="J45" s="214">
        <f t="shared" si="43"/>
        <v>0</v>
      </c>
      <c r="K45" s="214">
        <f t="shared" si="43"/>
        <v>0</v>
      </c>
    </row>
    <row r="46" spans="1:11" ht="14.45" customHeight="1" x14ac:dyDescent="0.25">
      <c r="A46" s="216" t="s">
        <v>106</v>
      </c>
      <c r="B46" s="184" t="s">
        <v>39</v>
      </c>
      <c r="C46" s="208">
        <f t="shared" si="3"/>
        <v>0</v>
      </c>
      <c r="D46" s="214">
        <f t="shared" ref="D46:K46" si="44">D154-D100</f>
        <v>0</v>
      </c>
      <c r="E46" s="214">
        <f t="shared" si="44"/>
        <v>0</v>
      </c>
      <c r="F46" s="214">
        <f t="shared" si="44"/>
        <v>0</v>
      </c>
      <c r="G46" s="214">
        <f t="shared" si="44"/>
        <v>0</v>
      </c>
      <c r="H46" s="214">
        <f t="shared" si="44"/>
        <v>0</v>
      </c>
      <c r="I46" s="214">
        <f t="shared" si="44"/>
        <v>0</v>
      </c>
      <c r="J46" s="214">
        <f t="shared" si="44"/>
        <v>0</v>
      </c>
      <c r="K46" s="214">
        <f t="shared" si="44"/>
        <v>0</v>
      </c>
    </row>
    <row r="47" spans="1:11" ht="14.45" customHeight="1" x14ac:dyDescent="0.25">
      <c r="A47" s="216" t="s">
        <v>106</v>
      </c>
      <c r="B47" s="184" t="s">
        <v>40</v>
      </c>
      <c r="C47" s="208">
        <f t="shared" si="3"/>
        <v>0</v>
      </c>
      <c r="D47" s="214">
        <f t="shared" ref="D47:K47" si="45">D155-D101</f>
        <v>0</v>
      </c>
      <c r="E47" s="214">
        <f t="shared" si="45"/>
        <v>0</v>
      </c>
      <c r="F47" s="214">
        <f t="shared" si="45"/>
        <v>0</v>
      </c>
      <c r="G47" s="214">
        <f t="shared" si="45"/>
        <v>0</v>
      </c>
      <c r="H47" s="214">
        <f t="shared" si="45"/>
        <v>0</v>
      </c>
      <c r="I47" s="214">
        <f t="shared" si="45"/>
        <v>0</v>
      </c>
      <c r="J47" s="214">
        <f t="shared" si="45"/>
        <v>0</v>
      </c>
      <c r="K47" s="214">
        <f t="shared" si="45"/>
        <v>0</v>
      </c>
    </row>
    <row r="48" spans="1:11" ht="14.45" customHeight="1" x14ac:dyDescent="0.25">
      <c r="A48" s="216" t="s">
        <v>106</v>
      </c>
      <c r="B48" s="184" t="s">
        <v>41</v>
      </c>
      <c r="C48" s="208">
        <f t="shared" si="3"/>
        <v>0</v>
      </c>
      <c r="D48" s="214">
        <f t="shared" ref="D48:K48" si="46">D156-D102</f>
        <v>0</v>
      </c>
      <c r="E48" s="214">
        <f t="shared" si="46"/>
        <v>0</v>
      </c>
      <c r="F48" s="214">
        <f t="shared" si="46"/>
        <v>0</v>
      </c>
      <c r="G48" s="214">
        <f t="shared" si="46"/>
        <v>0</v>
      </c>
      <c r="H48" s="214">
        <f t="shared" si="46"/>
        <v>0</v>
      </c>
      <c r="I48" s="214">
        <f t="shared" si="46"/>
        <v>0</v>
      </c>
      <c r="J48" s="214">
        <f t="shared" si="46"/>
        <v>0</v>
      </c>
      <c r="K48" s="214">
        <f t="shared" si="46"/>
        <v>0</v>
      </c>
    </row>
    <row r="49" spans="1:11" x14ac:dyDescent="0.25">
      <c r="A49" s="216" t="s">
        <v>106</v>
      </c>
      <c r="B49" s="184" t="s">
        <v>407</v>
      </c>
      <c r="C49" s="208">
        <f t="shared" si="3"/>
        <v>0</v>
      </c>
      <c r="D49" s="214">
        <f t="shared" ref="D49:K49" si="47">D157-D103</f>
        <v>0</v>
      </c>
      <c r="E49" s="214">
        <f t="shared" si="47"/>
        <v>0</v>
      </c>
      <c r="F49" s="214">
        <f t="shared" si="47"/>
        <v>0</v>
      </c>
      <c r="G49" s="214">
        <f t="shared" si="47"/>
        <v>0</v>
      </c>
      <c r="H49" s="214">
        <f t="shared" si="47"/>
        <v>0</v>
      </c>
      <c r="I49" s="214">
        <f t="shared" si="47"/>
        <v>0</v>
      </c>
      <c r="J49" s="214">
        <f t="shared" si="47"/>
        <v>0</v>
      </c>
      <c r="K49" s="214">
        <f t="shared" si="47"/>
        <v>0</v>
      </c>
    </row>
    <row r="50" spans="1:11" x14ac:dyDescent="0.25">
      <c r="A50" s="216" t="s">
        <v>106</v>
      </c>
      <c r="B50" s="184" t="s">
        <v>42</v>
      </c>
      <c r="C50" s="208">
        <f t="shared" si="3"/>
        <v>0</v>
      </c>
      <c r="D50" s="214">
        <f t="shared" ref="D50:K50" si="48">D158-D104</f>
        <v>0</v>
      </c>
      <c r="E50" s="214">
        <f t="shared" si="48"/>
        <v>0</v>
      </c>
      <c r="F50" s="214">
        <f t="shared" si="48"/>
        <v>0</v>
      </c>
      <c r="G50" s="214">
        <f t="shared" si="48"/>
        <v>0</v>
      </c>
      <c r="H50" s="214">
        <f t="shared" si="48"/>
        <v>0</v>
      </c>
      <c r="I50" s="214">
        <f t="shared" si="48"/>
        <v>0</v>
      </c>
      <c r="J50" s="214">
        <f t="shared" si="48"/>
        <v>0</v>
      </c>
      <c r="K50" s="214">
        <f t="shared" si="48"/>
        <v>0</v>
      </c>
    </row>
    <row r="51" spans="1:11" x14ac:dyDescent="0.25">
      <c r="A51" s="216" t="s">
        <v>106</v>
      </c>
      <c r="B51" s="184" t="s">
        <v>43</v>
      </c>
      <c r="C51" s="208">
        <f t="shared" si="3"/>
        <v>0</v>
      </c>
      <c r="D51" s="214">
        <f t="shared" ref="D51:K51" si="49">D159-D105</f>
        <v>0</v>
      </c>
      <c r="E51" s="214">
        <f t="shared" si="49"/>
        <v>0</v>
      </c>
      <c r="F51" s="214">
        <f t="shared" si="49"/>
        <v>0</v>
      </c>
      <c r="G51" s="214">
        <f t="shared" si="49"/>
        <v>0</v>
      </c>
      <c r="H51" s="214">
        <f t="shared" si="49"/>
        <v>0</v>
      </c>
      <c r="I51" s="214">
        <f t="shared" si="49"/>
        <v>0</v>
      </c>
      <c r="J51" s="214">
        <f t="shared" si="49"/>
        <v>0</v>
      </c>
      <c r="K51" s="214">
        <f t="shared" si="49"/>
        <v>0</v>
      </c>
    </row>
    <row r="52" spans="1:11" x14ac:dyDescent="0.25">
      <c r="A52" s="216" t="s">
        <v>106</v>
      </c>
      <c r="B52" s="184" t="s">
        <v>44</v>
      </c>
      <c r="C52" s="208">
        <f t="shared" si="3"/>
        <v>0</v>
      </c>
      <c r="D52" s="214">
        <f t="shared" ref="D52:K52" si="50">D160-D106</f>
        <v>0</v>
      </c>
      <c r="E52" s="214">
        <f t="shared" si="50"/>
        <v>0</v>
      </c>
      <c r="F52" s="214">
        <f t="shared" si="50"/>
        <v>0</v>
      </c>
      <c r="G52" s="214">
        <f t="shared" si="50"/>
        <v>0</v>
      </c>
      <c r="H52" s="214">
        <f t="shared" si="50"/>
        <v>0</v>
      </c>
      <c r="I52" s="214">
        <f t="shared" si="50"/>
        <v>0</v>
      </c>
      <c r="J52" s="214">
        <f t="shared" si="50"/>
        <v>0</v>
      </c>
      <c r="K52" s="214">
        <f t="shared" si="50"/>
        <v>0</v>
      </c>
    </row>
    <row r="53" spans="1:11" x14ac:dyDescent="0.25">
      <c r="A53" s="216" t="s">
        <v>106</v>
      </c>
      <c r="B53" s="184" t="s">
        <v>45</v>
      </c>
      <c r="C53" s="208">
        <f t="shared" si="3"/>
        <v>0</v>
      </c>
      <c r="D53" s="214">
        <f t="shared" ref="D53:K53" si="51">D161-D107</f>
        <v>0</v>
      </c>
      <c r="E53" s="214">
        <f t="shared" si="51"/>
        <v>0</v>
      </c>
      <c r="F53" s="214">
        <f t="shared" si="51"/>
        <v>0</v>
      </c>
      <c r="G53" s="214">
        <f t="shared" si="51"/>
        <v>0</v>
      </c>
      <c r="H53" s="214">
        <f t="shared" si="51"/>
        <v>0</v>
      </c>
      <c r="I53" s="214">
        <f t="shared" si="51"/>
        <v>0</v>
      </c>
      <c r="J53" s="214">
        <f t="shared" si="51"/>
        <v>0</v>
      </c>
      <c r="K53" s="214">
        <f t="shared" si="51"/>
        <v>0</v>
      </c>
    </row>
    <row r="54" spans="1:11" x14ac:dyDescent="0.25">
      <c r="A54" s="216" t="s">
        <v>106</v>
      </c>
      <c r="B54" s="183" t="s">
        <v>408</v>
      </c>
      <c r="C54" s="208">
        <f t="shared" si="3"/>
        <v>0</v>
      </c>
      <c r="D54" s="214">
        <f t="shared" ref="D54:K54" si="52">D162-D108</f>
        <v>0</v>
      </c>
      <c r="E54" s="214">
        <f t="shared" si="52"/>
        <v>0</v>
      </c>
      <c r="F54" s="214">
        <f t="shared" si="52"/>
        <v>0</v>
      </c>
      <c r="G54" s="214">
        <f t="shared" si="52"/>
        <v>0</v>
      </c>
      <c r="H54" s="214">
        <f t="shared" si="52"/>
        <v>0</v>
      </c>
      <c r="I54" s="214">
        <f t="shared" si="52"/>
        <v>0</v>
      </c>
      <c r="J54" s="214">
        <f t="shared" si="52"/>
        <v>0</v>
      </c>
      <c r="K54" s="214">
        <f t="shared" si="52"/>
        <v>0</v>
      </c>
    </row>
    <row r="55" spans="1:11" x14ac:dyDescent="0.25">
      <c r="A55" s="213" t="s">
        <v>434</v>
      </c>
      <c r="B55" s="200"/>
      <c r="C55" s="202"/>
      <c r="D55" s="200"/>
      <c r="E55" s="200"/>
      <c r="F55" s="200"/>
      <c r="G55" s="200"/>
      <c r="H55" s="200"/>
      <c r="I55" s="200"/>
      <c r="J55" s="200"/>
      <c r="K55" s="200"/>
    </row>
    <row r="56" spans="1:11" s="194" customFormat="1" x14ac:dyDescent="0.25">
      <c r="A56" s="196" t="s">
        <v>104</v>
      </c>
      <c r="B56" s="217" t="s">
        <v>96</v>
      </c>
      <c r="C56" s="196" t="s">
        <v>109</v>
      </c>
      <c r="D56" s="196">
        <v>2016</v>
      </c>
      <c r="E56" s="196">
        <v>2017</v>
      </c>
      <c r="F56" s="196">
        <v>2018</v>
      </c>
      <c r="G56" s="196">
        <v>2019</v>
      </c>
      <c r="H56" s="196">
        <v>2020</v>
      </c>
      <c r="I56" s="196">
        <v>2021</v>
      </c>
      <c r="J56" s="196">
        <v>2022</v>
      </c>
      <c r="K56" s="196">
        <v>2023</v>
      </c>
    </row>
    <row r="57" spans="1:11" ht="14.45" customHeight="1" x14ac:dyDescent="0.25">
      <c r="A57" s="215" t="s">
        <v>105</v>
      </c>
      <c r="B57" s="184" t="s">
        <v>2</v>
      </c>
      <c r="C57" s="208">
        <f>SUM(D57:K57)</f>
        <v>0</v>
      </c>
      <c r="D57" s="214">
        <f>SUMIFS('Potřeby RoPD'!D$15:D$49,'Potřeby RoPD'!$B$15:$B$49,$B57)</f>
        <v>0</v>
      </c>
      <c r="E57" s="214">
        <f>SUMIFS('Potřeby RoPD'!E$15:E$49,'Potřeby RoPD'!$B$15:$B$49,$B57)</f>
        <v>0</v>
      </c>
      <c r="F57" s="214">
        <f>SUMIFS('Potřeby RoPD'!F$15:F$49,'Potřeby RoPD'!$B$15:$B$49,$B57)</f>
        <v>0</v>
      </c>
      <c r="G57" s="214">
        <f>SUMIFS('Potřeby RoPD'!G$15:G$49,'Potřeby RoPD'!$B$15:$B$49,$B57)</f>
        <v>0</v>
      </c>
      <c r="H57" s="214">
        <f>SUMIFS('Potřeby RoPD'!H$15:H$49,'Potřeby RoPD'!$B$15:$B$49,$B57)</f>
        <v>0</v>
      </c>
      <c r="I57" s="214">
        <f>SUMIFS('Potřeby RoPD'!I$15:I$49,'Potřeby RoPD'!$B$15:$B$49,$B57)</f>
        <v>0</v>
      </c>
      <c r="J57" s="214">
        <f>SUMIFS('Potřeby RoPD'!J$15:J$49,'Potřeby RoPD'!$B$15:$B$49,$B57)</f>
        <v>0</v>
      </c>
      <c r="K57" s="214">
        <f>SUMIFS('Potřeby RoPD'!K$15:K$49,'Potřeby RoPD'!$B$15:$B$49,$B57)</f>
        <v>0</v>
      </c>
    </row>
    <row r="58" spans="1:11" ht="14.45" customHeight="1" x14ac:dyDescent="0.25">
      <c r="A58" s="215" t="s">
        <v>105</v>
      </c>
      <c r="B58" s="184" t="s">
        <v>403</v>
      </c>
      <c r="C58" s="208">
        <f>SUM(D58:K58)</f>
        <v>0</v>
      </c>
      <c r="D58" s="214">
        <f>SUMIFS('Potřeby RoPD'!D$15:D$49,'Potřeby RoPD'!$B$15:$B$49,$B58)</f>
        <v>0</v>
      </c>
      <c r="E58" s="214">
        <f>SUMIFS('Potřeby RoPD'!E$15:E$49,'Potřeby RoPD'!$B$15:$B$49,$B58)</f>
        <v>0</v>
      </c>
      <c r="F58" s="214">
        <f>SUMIFS('Potřeby RoPD'!F$15:F$49,'Potřeby RoPD'!$B$15:$B$49,$B58)</f>
        <v>0</v>
      </c>
      <c r="G58" s="214">
        <f>SUMIFS('Potřeby RoPD'!G$15:G$49,'Potřeby RoPD'!$B$15:$B$49,$B58)</f>
        <v>0</v>
      </c>
      <c r="H58" s="214">
        <f>SUMIFS('Potřeby RoPD'!H$15:H$49,'Potřeby RoPD'!$B$15:$B$49,$B58)</f>
        <v>0</v>
      </c>
      <c r="I58" s="214">
        <f>SUMIFS('Potřeby RoPD'!I$15:I$49,'Potřeby RoPD'!$B$15:$B$49,$B58)</f>
        <v>0</v>
      </c>
      <c r="J58" s="214">
        <f>SUMIFS('Potřeby RoPD'!J$15:J$49,'Potřeby RoPD'!$B$15:$B$49,$B58)</f>
        <v>0</v>
      </c>
      <c r="K58" s="214">
        <f>SUMIFS('Potřeby RoPD'!K$15:K$49,'Potřeby RoPD'!$B$15:$B$49,$B58)</f>
        <v>0</v>
      </c>
    </row>
    <row r="59" spans="1:11" ht="14.45" customHeight="1" x14ac:dyDescent="0.25">
      <c r="A59" s="215" t="s">
        <v>105</v>
      </c>
      <c r="B59" s="184" t="s">
        <v>3</v>
      </c>
      <c r="C59" s="208">
        <f>SUM(D59:K59)</f>
        <v>0</v>
      </c>
      <c r="D59" s="214">
        <f>SUMIFS('Potřeby RoPD'!D$15:D$49,'Potřeby RoPD'!$B$15:$B$49,$B59)</f>
        <v>0</v>
      </c>
      <c r="E59" s="214">
        <f>SUMIFS('Potřeby RoPD'!E$15:E$49,'Potřeby RoPD'!$B$15:$B$49,$B59)</f>
        <v>0</v>
      </c>
      <c r="F59" s="214">
        <f>SUMIFS('Potřeby RoPD'!F$15:F$49,'Potřeby RoPD'!$B$15:$B$49,$B59)</f>
        <v>0</v>
      </c>
      <c r="G59" s="214">
        <f>SUMIFS('Potřeby RoPD'!G$15:G$49,'Potřeby RoPD'!$B$15:$B$49,$B59)</f>
        <v>0</v>
      </c>
      <c r="H59" s="214">
        <f>SUMIFS('Potřeby RoPD'!H$15:H$49,'Potřeby RoPD'!$B$15:$B$49,$B59)</f>
        <v>0</v>
      </c>
      <c r="I59" s="214">
        <f>SUMIFS('Potřeby RoPD'!I$15:I$49,'Potřeby RoPD'!$B$15:$B$49,$B59)</f>
        <v>0</v>
      </c>
      <c r="J59" s="214">
        <f>SUMIFS('Potřeby RoPD'!J$15:J$49,'Potřeby RoPD'!$B$15:$B$49,$B59)</f>
        <v>0</v>
      </c>
      <c r="K59" s="214">
        <f>SUMIFS('Potřeby RoPD'!K$15:K$49,'Potřeby RoPD'!$B$15:$B$49,$B59)</f>
        <v>0</v>
      </c>
    </row>
    <row r="60" spans="1:11" ht="14.45" customHeight="1" x14ac:dyDescent="0.25">
      <c r="A60" s="215" t="s">
        <v>105</v>
      </c>
      <c r="B60" s="184" t="s">
        <v>4</v>
      </c>
      <c r="C60" s="208">
        <f t="shared" ref="C60:C108" si="53">SUM(D60:K60)</f>
        <v>0</v>
      </c>
      <c r="D60" s="214">
        <f>SUMIFS('Potřeby RoPD'!D$15:D$49,'Potřeby RoPD'!$B$15:$B$49,$B60)</f>
        <v>0</v>
      </c>
      <c r="E60" s="214">
        <f>SUMIFS('Potřeby RoPD'!E$15:E$49,'Potřeby RoPD'!$B$15:$B$49,$B60)</f>
        <v>0</v>
      </c>
      <c r="F60" s="214">
        <f>SUMIFS('Potřeby RoPD'!F$15:F$49,'Potřeby RoPD'!$B$15:$B$49,$B60)</f>
        <v>0</v>
      </c>
      <c r="G60" s="214">
        <f>SUMIFS('Potřeby RoPD'!G$15:G$49,'Potřeby RoPD'!$B$15:$B$49,$B60)</f>
        <v>0</v>
      </c>
      <c r="H60" s="214">
        <f>SUMIFS('Potřeby RoPD'!H$15:H$49,'Potřeby RoPD'!$B$15:$B$49,$B60)</f>
        <v>0</v>
      </c>
      <c r="I60" s="214">
        <f>SUMIFS('Potřeby RoPD'!I$15:I$49,'Potřeby RoPD'!$B$15:$B$49,$B60)</f>
        <v>0</v>
      </c>
      <c r="J60" s="214">
        <f>SUMIFS('Potřeby RoPD'!J$15:J$49,'Potřeby RoPD'!$B$15:$B$49,$B60)</f>
        <v>0</v>
      </c>
      <c r="K60" s="214">
        <f>SUMIFS('Potřeby RoPD'!K$15:K$49,'Potřeby RoPD'!$B$15:$B$49,$B60)</f>
        <v>0</v>
      </c>
    </row>
    <row r="61" spans="1:11" ht="14.45" customHeight="1" x14ac:dyDescent="0.25">
      <c r="A61" s="215" t="s">
        <v>105</v>
      </c>
      <c r="B61" s="184" t="s">
        <v>5</v>
      </c>
      <c r="C61" s="208">
        <f t="shared" si="53"/>
        <v>0</v>
      </c>
      <c r="D61" s="214">
        <f>SUMIFS('Potřeby RoPD'!D$15:D$49,'Potřeby RoPD'!$B$15:$B$49,$B61)</f>
        <v>0</v>
      </c>
      <c r="E61" s="214">
        <f>SUMIFS('Potřeby RoPD'!E$15:E$49,'Potřeby RoPD'!$B$15:$B$49,$B61)</f>
        <v>0</v>
      </c>
      <c r="F61" s="214">
        <f>SUMIFS('Potřeby RoPD'!F$15:F$49,'Potřeby RoPD'!$B$15:$B$49,$B61)</f>
        <v>0</v>
      </c>
      <c r="G61" s="214">
        <f>SUMIFS('Potřeby RoPD'!G$15:G$49,'Potřeby RoPD'!$B$15:$B$49,$B61)</f>
        <v>0</v>
      </c>
      <c r="H61" s="214">
        <f>SUMIFS('Potřeby RoPD'!H$15:H$49,'Potřeby RoPD'!$B$15:$B$49,$B61)</f>
        <v>0</v>
      </c>
      <c r="I61" s="214">
        <f>SUMIFS('Potřeby RoPD'!I$15:I$49,'Potřeby RoPD'!$B$15:$B$49,$B61)</f>
        <v>0</v>
      </c>
      <c r="J61" s="214">
        <f>SUMIFS('Potřeby RoPD'!J$15:J$49,'Potřeby RoPD'!$B$15:$B$49,$B61)</f>
        <v>0</v>
      </c>
      <c r="K61" s="214">
        <f>SUMIFS('Potřeby RoPD'!K$15:K$49,'Potřeby RoPD'!$B$15:$B$49,$B61)</f>
        <v>0</v>
      </c>
    </row>
    <row r="62" spans="1:11" ht="14.45" customHeight="1" x14ac:dyDescent="0.25">
      <c r="A62" s="215" t="s">
        <v>105</v>
      </c>
      <c r="B62" s="184" t="s">
        <v>6</v>
      </c>
      <c r="C62" s="208">
        <f t="shared" si="53"/>
        <v>0</v>
      </c>
      <c r="D62" s="214">
        <f>SUMIFS('Potřeby RoPD'!D$15:D$49,'Potřeby RoPD'!$B$15:$B$49,$B62)</f>
        <v>0</v>
      </c>
      <c r="E62" s="214">
        <f>SUMIFS('Potřeby RoPD'!E$15:E$49,'Potřeby RoPD'!$B$15:$B$49,$B62)</f>
        <v>0</v>
      </c>
      <c r="F62" s="214">
        <f>SUMIFS('Potřeby RoPD'!F$15:F$49,'Potřeby RoPD'!$B$15:$B$49,$B62)</f>
        <v>0</v>
      </c>
      <c r="G62" s="214">
        <f>SUMIFS('Potřeby RoPD'!G$15:G$49,'Potřeby RoPD'!$B$15:$B$49,$B62)</f>
        <v>0</v>
      </c>
      <c r="H62" s="214">
        <f>SUMIFS('Potřeby RoPD'!H$15:H$49,'Potřeby RoPD'!$B$15:$B$49,$B62)</f>
        <v>0</v>
      </c>
      <c r="I62" s="214">
        <f>SUMIFS('Potřeby RoPD'!I$15:I$49,'Potřeby RoPD'!$B$15:$B$49,$B62)</f>
        <v>0</v>
      </c>
      <c r="J62" s="214">
        <f>SUMIFS('Potřeby RoPD'!J$15:J$49,'Potřeby RoPD'!$B$15:$B$49,$B62)</f>
        <v>0</v>
      </c>
      <c r="K62" s="214">
        <f>SUMIFS('Potřeby RoPD'!K$15:K$49,'Potřeby RoPD'!$B$15:$B$49,$B62)</f>
        <v>0</v>
      </c>
    </row>
    <row r="63" spans="1:11" ht="14.45" customHeight="1" x14ac:dyDescent="0.25">
      <c r="A63" s="215" t="s">
        <v>105</v>
      </c>
      <c r="B63" s="184" t="s">
        <v>7</v>
      </c>
      <c r="C63" s="208">
        <f t="shared" si="53"/>
        <v>0</v>
      </c>
      <c r="D63" s="214">
        <f>SUMIFS('Potřeby RoPD'!D$15:D$49,'Potřeby RoPD'!$B$15:$B$49,$B63)</f>
        <v>0</v>
      </c>
      <c r="E63" s="214">
        <f>SUMIFS('Potřeby RoPD'!E$15:E$49,'Potřeby RoPD'!$B$15:$B$49,$B63)</f>
        <v>0</v>
      </c>
      <c r="F63" s="214">
        <f>SUMIFS('Potřeby RoPD'!F$15:F$49,'Potřeby RoPD'!$B$15:$B$49,$B63)</f>
        <v>0</v>
      </c>
      <c r="G63" s="214">
        <f>SUMIFS('Potřeby RoPD'!G$15:G$49,'Potřeby RoPD'!$B$15:$B$49,$B63)</f>
        <v>0</v>
      </c>
      <c r="H63" s="214">
        <f>SUMIFS('Potřeby RoPD'!H$15:H$49,'Potřeby RoPD'!$B$15:$B$49,$B63)</f>
        <v>0</v>
      </c>
      <c r="I63" s="214">
        <f>SUMIFS('Potřeby RoPD'!I$15:I$49,'Potřeby RoPD'!$B$15:$B$49,$B63)</f>
        <v>0</v>
      </c>
      <c r="J63" s="214">
        <f>SUMIFS('Potřeby RoPD'!J$15:J$49,'Potřeby RoPD'!$B$15:$B$49,$B63)</f>
        <v>0</v>
      </c>
      <c r="K63" s="214">
        <f>SUMIFS('Potřeby RoPD'!K$15:K$49,'Potřeby RoPD'!$B$15:$B$49,$B63)</f>
        <v>0</v>
      </c>
    </row>
    <row r="64" spans="1:11" ht="14.45" customHeight="1" x14ac:dyDescent="0.25">
      <c r="A64" s="215" t="s">
        <v>105</v>
      </c>
      <c r="B64" s="184" t="s">
        <v>8</v>
      </c>
      <c r="C64" s="208">
        <f t="shared" si="53"/>
        <v>0</v>
      </c>
      <c r="D64" s="214">
        <f>SUMIFS('Potřeby RoPD'!D$15:D$49,'Potřeby RoPD'!$B$15:$B$49,$B64)</f>
        <v>0</v>
      </c>
      <c r="E64" s="214">
        <f>SUMIFS('Potřeby RoPD'!E$15:E$49,'Potřeby RoPD'!$B$15:$B$49,$B64)</f>
        <v>0</v>
      </c>
      <c r="F64" s="214">
        <f>SUMIFS('Potřeby RoPD'!F$15:F$49,'Potřeby RoPD'!$B$15:$B$49,$B64)</f>
        <v>0</v>
      </c>
      <c r="G64" s="214">
        <f>SUMIFS('Potřeby RoPD'!G$15:G$49,'Potřeby RoPD'!$B$15:$B$49,$B64)</f>
        <v>0</v>
      </c>
      <c r="H64" s="214">
        <f>SUMIFS('Potřeby RoPD'!H$15:H$49,'Potřeby RoPD'!$B$15:$B$49,$B64)</f>
        <v>0</v>
      </c>
      <c r="I64" s="214">
        <f>SUMIFS('Potřeby RoPD'!I$15:I$49,'Potřeby RoPD'!$B$15:$B$49,$B64)</f>
        <v>0</v>
      </c>
      <c r="J64" s="214">
        <f>SUMIFS('Potřeby RoPD'!J$15:J$49,'Potřeby RoPD'!$B$15:$B$49,$B64)</f>
        <v>0</v>
      </c>
      <c r="K64" s="214">
        <f>SUMIFS('Potřeby RoPD'!K$15:K$49,'Potřeby RoPD'!$B$15:$B$49,$B64)</f>
        <v>0</v>
      </c>
    </row>
    <row r="65" spans="1:11" ht="14.45" customHeight="1" x14ac:dyDescent="0.25">
      <c r="A65" s="215" t="s">
        <v>105</v>
      </c>
      <c r="B65" s="184" t="s">
        <v>9</v>
      </c>
      <c r="C65" s="208">
        <f t="shared" si="53"/>
        <v>0</v>
      </c>
      <c r="D65" s="214">
        <f>SUMIFS('Potřeby RoPD'!D$15:D$49,'Potřeby RoPD'!$B$15:$B$49,$B65)</f>
        <v>0</v>
      </c>
      <c r="E65" s="214">
        <f>SUMIFS('Potřeby RoPD'!E$15:E$49,'Potřeby RoPD'!$B$15:$B$49,$B65)</f>
        <v>0</v>
      </c>
      <c r="F65" s="214">
        <f>SUMIFS('Potřeby RoPD'!F$15:F$49,'Potřeby RoPD'!$B$15:$B$49,$B65)</f>
        <v>0</v>
      </c>
      <c r="G65" s="214">
        <f>SUMIFS('Potřeby RoPD'!G$15:G$49,'Potřeby RoPD'!$B$15:$B$49,$B65)</f>
        <v>0</v>
      </c>
      <c r="H65" s="214">
        <f>SUMIFS('Potřeby RoPD'!H$15:H$49,'Potřeby RoPD'!$B$15:$B$49,$B65)</f>
        <v>0</v>
      </c>
      <c r="I65" s="214">
        <f>SUMIFS('Potřeby RoPD'!I$15:I$49,'Potřeby RoPD'!$B$15:$B$49,$B65)</f>
        <v>0</v>
      </c>
      <c r="J65" s="214">
        <f>SUMIFS('Potřeby RoPD'!J$15:J$49,'Potřeby RoPD'!$B$15:$B$49,$B65)</f>
        <v>0</v>
      </c>
      <c r="K65" s="214">
        <f>SUMIFS('Potřeby RoPD'!K$15:K$49,'Potřeby RoPD'!$B$15:$B$49,$B65)</f>
        <v>0</v>
      </c>
    </row>
    <row r="66" spans="1:11" ht="14.45" customHeight="1" x14ac:dyDescent="0.25">
      <c r="A66" s="215" t="s">
        <v>105</v>
      </c>
      <c r="B66" s="184" t="s">
        <v>404</v>
      </c>
      <c r="C66" s="208">
        <f t="shared" si="53"/>
        <v>0</v>
      </c>
      <c r="D66" s="214">
        <f>SUMIFS('Potřeby RoPD'!D$15:D$49,'Potřeby RoPD'!$B$15:$B$49,$B66)</f>
        <v>0</v>
      </c>
      <c r="E66" s="214">
        <f>SUMIFS('Potřeby RoPD'!E$15:E$49,'Potřeby RoPD'!$B$15:$B$49,$B66)</f>
        <v>0</v>
      </c>
      <c r="F66" s="214">
        <f>SUMIFS('Potřeby RoPD'!F$15:F$49,'Potřeby RoPD'!$B$15:$B$49,$B66)</f>
        <v>0</v>
      </c>
      <c r="G66" s="214">
        <f>SUMIFS('Potřeby RoPD'!G$15:G$49,'Potřeby RoPD'!$B$15:$B$49,$B66)</f>
        <v>0</v>
      </c>
      <c r="H66" s="214">
        <f>SUMIFS('Potřeby RoPD'!H$15:H$49,'Potřeby RoPD'!$B$15:$B$49,$B66)</f>
        <v>0</v>
      </c>
      <c r="I66" s="214">
        <f>SUMIFS('Potřeby RoPD'!I$15:I$49,'Potřeby RoPD'!$B$15:$B$49,$B66)</f>
        <v>0</v>
      </c>
      <c r="J66" s="214">
        <f>SUMIFS('Potřeby RoPD'!J$15:J$49,'Potřeby RoPD'!$B$15:$B$49,$B66)</f>
        <v>0</v>
      </c>
      <c r="K66" s="214">
        <f>SUMIFS('Potřeby RoPD'!K$15:K$49,'Potřeby RoPD'!$B$15:$B$49,$B66)</f>
        <v>0</v>
      </c>
    </row>
    <row r="67" spans="1:11" ht="14.45" customHeight="1" x14ac:dyDescent="0.25">
      <c r="A67" s="215" t="s">
        <v>105</v>
      </c>
      <c r="B67" s="184" t="s">
        <v>10</v>
      </c>
      <c r="C67" s="208">
        <f t="shared" si="53"/>
        <v>0</v>
      </c>
      <c r="D67" s="214">
        <f>SUMIFS('Potřeby RoPD'!D$15:D$49,'Potřeby RoPD'!$B$15:$B$49,$B67)</f>
        <v>0</v>
      </c>
      <c r="E67" s="214">
        <f>SUMIFS('Potřeby RoPD'!E$15:E$49,'Potřeby RoPD'!$B$15:$B$49,$B67)</f>
        <v>0</v>
      </c>
      <c r="F67" s="214">
        <f>SUMIFS('Potřeby RoPD'!F$15:F$49,'Potřeby RoPD'!$B$15:$B$49,$B67)</f>
        <v>0</v>
      </c>
      <c r="G67" s="214">
        <f>SUMIFS('Potřeby RoPD'!G$15:G$49,'Potřeby RoPD'!$B$15:$B$49,$B67)</f>
        <v>0</v>
      </c>
      <c r="H67" s="214">
        <f>SUMIFS('Potřeby RoPD'!H$15:H$49,'Potřeby RoPD'!$B$15:$B$49,$B67)</f>
        <v>0</v>
      </c>
      <c r="I67" s="214">
        <f>SUMIFS('Potřeby RoPD'!I$15:I$49,'Potřeby RoPD'!$B$15:$B$49,$B67)</f>
        <v>0</v>
      </c>
      <c r="J67" s="214">
        <f>SUMIFS('Potřeby RoPD'!J$15:J$49,'Potřeby RoPD'!$B$15:$B$49,$B67)</f>
        <v>0</v>
      </c>
      <c r="K67" s="214">
        <f>SUMIFS('Potřeby RoPD'!K$15:K$49,'Potřeby RoPD'!$B$15:$B$49,$B67)</f>
        <v>0</v>
      </c>
    </row>
    <row r="68" spans="1:11" ht="14.45" customHeight="1" x14ac:dyDescent="0.25">
      <c r="A68" s="215" t="s">
        <v>105</v>
      </c>
      <c r="B68" s="184" t="s">
        <v>11</v>
      </c>
      <c r="C68" s="208">
        <f t="shared" si="53"/>
        <v>0</v>
      </c>
      <c r="D68" s="214">
        <f>SUMIFS('Potřeby RoPD'!D$15:D$49,'Potřeby RoPD'!$B$15:$B$49,$B68)</f>
        <v>0</v>
      </c>
      <c r="E68" s="214">
        <f>SUMIFS('Potřeby RoPD'!E$15:E$49,'Potřeby RoPD'!$B$15:$B$49,$B68)</f>
        <v>0</v>
      </c>
      <c r="F68" s="214">
        <f>SUMIFS('Potřeby RoPD'!F$15:F$49,'Potřeby RoPD'!$B$15:$B$49,$B68)</f>
        <v>0</v>
      </c>
      <c r="G68" s="214">
        <f>SUMIFS('Potřeby RoPD'!G$15:G$49,'Potřeby RoPD'!$B$15:$B$49,$B68)</f>
        <v>0</v>
      </c>
      <c r="H68" s="214">
        <f>SUMIFS('Potřeby RoPD'!H$15:H$49,'Potřeby RoPD'!$B$15:$B$49,$B68)</f>
        <v>0</v>
      </c>
      <c r="I68" s="214">
        <f>SUMIFS('Potřeby RoPD'!I$15:I$49,'Potřeby RoPD'!$B$15:$B$49,$B68)</f>
        <v>0</v>
      </c>
      <c r="J68" s="214">
        <f>SUMIFS('Potřeby RoPD'!J$15:J$49,'Potřeby RoPD'!$B$15:$B$49,$B68)</f>
        <v>0</v>
      </c>
      <c r="K68" s="214">
        <f>SUMIFS('Potřeby RoPD'!K$15:K$49,'Potřeby RoPD'!$B$15:$B$49,$B68)</f>
        <v>0</v>
      </c>
    </row>
    <row r="69" spans="1:11" ht="14.45" customHeight="1" x14ac:dyDescent="0.25">
      <c r="A69" s="215" t="s">
        <v>105</v>
      </c>
      <c r="B69" s="184" t="s">
        <v>12</v>
      </c>
      <c r="C69" s="208">
        <f t="shared" si="53"/>
        <v>0</v>
      </c>
      <c r="D69" s="214">
        <f>SUMIFS('Potřeby RoPD'!D$15:D$49,'Potřeby RoPD'!$B$15:$B$49,$B69)</f>
        <v>0</v>
      </c>
      <c r="E69" s="214">
        <f>SUMIFS('Potřeby RoPD'!E$15:E$49,'Potřeby RoPD'!$B$15:$B$49,$B69)</f>
        <v>0</v>
      </c>
      <c r="F69" s="214">
        <f>SUMIFS('Potřeby RoPD'!F$15:F$49,'Potřeby RoPD'!$B$15:$B$49,$B69)</f>
        <v>0</v>
      </c>
      <c r="G69" s="214">
        <f>SUMIFS('Potřeby RoPD'!G$15:G$49,'Potřeby RoPD'!$B$15:$B$49,$B69)</f>
        <v>0</v>
      </c>
      <c r="H69" s="214">
        <f>SUMIFS('Potřeby RoPD'!H$15:H$49,'Potřeby RoPD'!$B$15:$B$49,$B69)</f>
        <v>0</v>
      </c>
      <c r="I69" s="214">
        <f>SUMIFS('Potřeby RoPD'!I$15:I$49,'Potřeby RoPD'!$B$15:$B$49,$B69)</f>
        <v>0</v>
      </c>
      <c r="J69" s="214">
        <f>SUMIFS('Potřeby RoPD'!J$15:J$49,'Potřeby RoPD'!$B$15:$B$49,$B69)</f>
        <v>0</v>
      </c>
      <c r="K69" s="214">
        <f>SUMIFS('Potřeby RoPD'!K$15:K$49,'Potřeby RoPD'!$B$15:$B$49,$B69)</f>
        <v>0</v>
      </c>
    </row>
    <row r="70" spans="1:11" ht="14.45" customHeight="1" x14ac:dyDescent="0.25">
      <c r="A70" s="215" t="s">
        <v>105</v>
      </c>
      <c r="B70" s="184" t="s">
        <v>405</v>
      </c>
      <c r="C70" s="208">
        <f t="shared" si="53"/>
        <v>0</v>
      </c>
      <c r="D70" s="214">
        <f>SUMIFS('Potřeby RoPD'!D$15:D$49,'Potřeby RoPD'!$B$15:$B$49,$B70)</f>
        <v>0</v>
      </c>
      <c r="E70" s="214">
        <f>SUMIFS('Potřeby RoPD'!E$15:E$49,'Potřeby RoPD'!$B$15:$B$49,$B70)</f>
        <v>0</v>
      </c>
      <c r="F70" s="214">
        <f>SUMIFS('Potřeby RoPD'!F$15:F$49,'Potřeby RoPD'!$B$15:$B$49,$B70)</f>
        <v>0</v>
      </c>
      <c r="G70" s="214">
        <f>SUMIFS('Potřeby RoPD'!G$15:G$49,'Potřeby RoPD'!$B$15:$B$49,$B70)</f>
        <v>0</v>
      </c>
      <c r="H70" s="214">
        <f>SUMIFS('Potřeby RoPD'!H$15:H$49,'Potřeby RoPD'!$B$15:$B$49,$B70)</f>
        <v>0</v>
      </c>
      <c r="I70" s="214">
        <f>SUMIFS('Potřeby RoPD'!I$15:I$49,'Potřeby RoPD'!$B$15:$B$49,$B70)</f>
        <v>0</v>
      </c>
      <c r="J70" s="214">
        <f>SUMIFS('Potřeby RoPD'!J$15:J$49,'Potřeby RoPD'!$B$15:$B$49,$B70)</f>
        <v>0</v>
      </c>
      <c r="K70" s="214">
        <f>SUMIFS('Potřeby RoPD'!K$15:K$49,'Potřeby RoPD'!$B$15:$B$49,$B70)</f>
        <v>0</v>
      </c>
    </row>
    <row r="71" spans="1:11" ht="14.45" customHeight="1" x14ac:dyDescent="0.25">
      <c r="A71" s="215" t="s">
        <v>105</v>
      </c>
      <c r="B71" s="184" t="s">
        <v>13</v>
      </c>
      <c r="C71" s="208">
        <f t="shared" si="53"/>
        <v>0</v>
      </c>
      <c r="D71" s="214">
        <f>SUMIFS('Potřeby RoPD'!D$15:D$49,'Potřeby RoPD'!$B$15:$B$49,$B71)</f>
        <v>0</v>
      </c>
      <c r="E71" s="214">
        <f>SUMIFS('Potřeby RoPD'!E$15:E$49,'Potřeby RoPD'!$B$15:$B$49,$B71)</f>
        <v>0</v>
      </c>
      <c r="F71" s="214">
        <f>SUMIFS('Potřeby RoPD'!F$15:F$49,'Potřeby RoPD'!$B$15:$B$49,$B71)</f>
        <v>0</v>
      </c>
      <c r="G71" s="214">
        <f>SUMIFS('Potřeby RoPD'!G$15:G$49,'Potřeby RoPD'!$B$15:$B$49,$B71)</f>
        <v>0</v>
      </c>
      <c r="H71" s="214">
        <f>SUMIFS('Potřeby RoPD'!H$15:H$49,'Potřeby RoPD'!$B$15:$B$49,$B71)</f>
        <v>0</v>
      </c>
      <c r="I71" s="214">
        <f>SUMIFS('Potřeby RoPD'!I$15:I$49,'Potřeby RoPD'!$B$15:$B$49,$B71)</f>
        <v>0</v>
      </c>
      <c r="J71" s="214">
        <f>SUMIFS('Potřeby RoPD'!J$15:J$49,'Potřeby RoPD'!$B$15:$B$49,$B71)</f>
        <v>0</v>
      </c>
      <c r="K71" s="214">
        <f>SUMIFS('Potřeby RoPD'!K$15:K$49,'Potřeby RoPD'!$B$15:$B$49,$B71)</f>
        <v>0</v>
      </c>
    </row>
    <row r="72" spans="1:11" ht="14.45" customHeight="1" x14ac:dyDescent="0.25">
      <c r="A72" s="215" t="s">
        <v>105</v>
      </c>
      <c r="B72" s="184" t="s">
        <v>14</v>
      </c>
      <c r="C72" s="208">
        <f t="shared" si="53"/>
        <v>0</v>
      </c>
      <c r="D72" s="214">
        <f>SUMIFS('Potřeby RoPD'!D$15:D$49,'Potřeby RoPD'!$B$15:$B$49,$B72)</f>
        <v>0</v>
      </c>
      <c r="E72" s="214">
        <f>SUMIFS('Potřeby RoPD'!E$15:E$49,'Potřeby RoPD'!$B$15:$B$49,$B72)</f>
        <v>0</v>
      </c>
      <c r="F72" s="214">
        <f>SUMIFS('Potřeby RoPD'!F$15:F$49,'Potřeby RoPD'!$B$15:$B$49,$B72)</f>
        <v>0</v>
      </c>
      <c r="G72" s="214">
        <f>SUMIFS('Potřeby RoPD'!G$15:G$49,'Potřeby RoPD'!$B$15:$B$49,$B72)</f>
        <v>0</v>
      </c>
      <c r="H72" s="214">
        <f>SUMIFS('Potřeby RoPD'!H$15:H$49,'Potřeby RoPD'!$B$15:$B$49,$B72)</f>
        <v>0</v>
      </c>
      <c r="I72" s="214">
        <f>SUMIFS('Potřeby RoPD'!I$15:I$49,'Potřeby RoPD'!$B$15:$B$49,$B72)</f>
        <v>0</v>
      </c>
      <c r="J72" s="214">
        <f>SUMIFS('Potřeby RoPD'!J$15:J$49,'Potřeby RoPD'!$B$15:$B$49,$B72)</f>
        <v>0</v>
      </c>
      <c r="K72" s="214">
        <f>SUMIFS('Potřeby RoPD'!K$15:K$49,'Potřeby RoPD'!$B$15:$B$49,$B72)</f>
        <v>0</v>
      </c>
    </row>
    <row r="73" spans="1:11" ht="14.45" customHeight="1" x14ac:dyDescent="0.25">
      <c r="A73" s="215" t="s">
        <v>105</v>
      </c>
      <c r="B73" s="184" t="s">
        <v>406</v>
      </c>
      <c r="C73" s="208">
        <f t="shared" si="53"/>
        <v>0</v>
      </c>
      <c r="D73" s="214">
        <f>SUMIFS('Potřeby RoPD'!D$15:D$49,'Potřeby RoPD'!$B$15:$B$49,$B73)</f>
        <v>0</v>
      </c>
      <c r="E73" s="214">
        <f>SUMIFS('Potřeby RoPD'!E$15:E$49,'Potřeby RoPD'!$B$15:$B$49,$B73)</f>
        <v>0</v>
      </c>
      <c r="F73" s="214">
        <f>SUMIFS('Potřeby RoPD'!F$15:F$49,'Potřeby RoPD'!$B$15:$B$49,$B73)</f>
        <v>0</v>
      </c>
      <c r="G73" s="214">
        <f>SUMIFS('Potřeby RoPD'!G$15:G$49,'Potřeby RoPD'!$B$15:$B$49,$B73)</f>
        <v>0</v>
      </c>
      <c r="H73" s="214">
        <f>SUMIFS('Potřeby RoPD'!H$15:H$49,'Potřeby RoPD'!$B$15:$B$49,$B73)</f>
        <v>0</v>
      </c>
      <c r="I73" s="214">
        <f>SUMIFS('Potřeby RoPD'!I$15:I$49,'Potřeby RoPD'!$B$15:$B$49,$B73)</f>
        <v>0</v>
      </c>
      <c r="J73" s="214">
        <f>SUMIFS('Potřeby RoPD'!J$15:J$49,'Potřeby RoPD'!$B$15:$B$49,$B73)</f>
        <v>0</v>
      </c>
      <c r="K73" s="214">
        <f>SUMIFS('Potřeby RoPD'!K$15:K$49,'Potřeby RoPD'!$B$15:$B$49,$B73)</f>
        <v>0</v>
      </c>
    </row>
    <row r="74" spans="1:11" ht="14.45" customHeight="1" x14ac:dyDescent="0.25">
      <c r="A74" s="215" t="s">
        <v>105</v>
      </c>
      <c r="B74" s="184" t="s">
        <v>15</v>
      </c>
      <c r="C74" s="208">
        <f t="shared" si="53"/>
        <v>0</v>
      </c>
      <c r="D74" s="214">
        <f>SUMIFS('Potřeby RoPD'!D$15:D$49,'Potřeby RoPD'!$B$15:$B$49,$B74)</f>
        <v>0</v>
      </c>
      <c r="E74" s="214">
        <f>SUMIFS('Potřeby RoPD'!E$15:E$49,'Potřeby RoPD'!$B$15:$B$49,$B74)</f>
        <v>0</v>
      </c>
      <c r="F74" s="214">
        <f>SUMIFS('Potřeby RoPD'!F$15:F$49,'Potřeby RoPD'!$B$15:$B$49,$B74)</f>
        <v>0</v>
      </c>
      <c r="G74" s="214">
        <f>SUMIFS('Potřeby RoPD'!G$15:G$49,'Potřeby RoPD'!$B$15:$B$49,$B74)</f>
        <v>0</v>
      </c>
      <c r="H74" s="214">
        <f>SUMIFS('Potřeby RoPD'!H$15:H$49,'Potřeby RoPD'!$B$15:$B$49,$B74)</f>
        <v>0</v>
      </c>
      <c r="I74" s="214">
        <f>SUMIFS('Potřeby RoPD'!I$15:I$49,'Potřeby RoPD'!$B$15:$B$49,$B74)</f>
        <v>0</v>
      </c>
      <c r="J74" s="214">
        <f>SUMIFS('Potřeby RoPD'!J$15:J$49,'Potřeby RoPD'!$B$15:$B$49,$B74)</f>
        <v>0</v>
      </c>
      <c r="K74" s="214">
        <f>SUMIFS('Potřeby RoPD'!K$15:K$49,'Potřeby RoPD'!$B$15:$B$49,$B74)</f>
        <v>0</v>
      </c>
    </row>
    <row r="75" spans="1:11" ht="14.45" customHeight="1" x14ac:dyDescent="0.25">
      <c r="A75" s="215" t="s">
        <v>105</v>
      </c>
      <c r="B75" s="184" t="s">
        <v>16</v>
      </c>
      <c r="C75" s="208">
        <f t="shared" si="53"/>
        <v>0</v>
      </c>
      <c r="D75" s="214">
        <f>SUMIFS('Potřeby RoPD'!D$15:D$49,'Potřeby RoPD'!$B$15:$B$49,$B75)</f>
        <v>0</v>
      </c>
      <c r="E75" s="214">
        <f>SUMIFS('Potřeby RoPD'!E$15:E$49,'Potřeby RoPD'!$B$15:$B$49,$B75)</f>
        <v>0</v>
      </c>
      <c r="F75" s="214">
        <f>SUMIFS('Potřeby RoPD'!F$15:F$49,'Potřeby RoPD'!$B$15:$B$49,$B75)</f>
        <v>0</v>
      </c>
      <c r="G75" s="214">
        <f>SUMIFS('Potřeby RoPD'!G$15:G$49,'Potřeby RoPD'!$B$15:$B$49,$B75)</f>
        <v>0</v>
      </c>
      <c r="H75" s="214">
        <f>SUMIFS('Potřeby RoPD'!H$15:H$49,'Potřeby RoPD'!$B$15:$B$49,$B75)</f>
        <v>0</v>
      </c>
      <c r="I75" s="214">
        <f>SUMIFS('Potřeby RoPD'!I$15:I$49,'Potřeby RoPD'!$B$15:$B$49,$B75)</f>
        <v>0</v>
      </c>
      <c r="J75" s="214">
        <f>SUMIFS('Potřeby RoPD'!J$15:J$49,'Potřeby RoPD'!$B$15:$B$49,$B75)</f>
        <v>0</v>
      </c>
      <c r="K75" s="214">
        <f>SUMIFS('Potřeby RoPD'!K$15:K$49,'Potřeby RoPD'!$B$15:$B$49,$B75)</f>
        <v>0</v>
      </c>
    </row>
    <row r="76" spans="1:11" ht="14.45" customHeight="1" x14ac:dyDescent="0.25">
      <c r="A76" s="215" t="s">
        <v>105</v>
      </c>
      <c r="B76" s="184" t="s">
        <v>47</v>
      </c>
      <c r="C76" s="208">
        <f t="shared" si="53"/>
        <v>0</v>
      </c>
      <c r="D76" s="214">
        <f>SUMIFS('Potřeby RoPD'!D$15:D$49,'Potřeby RoPD'!$B$15:$B$49,$B76)</f>
        <v>0</v>
      </c>
      <c r="E76" s="214">
        <f>SUMIFS('Potřeby RoPD'!E$15:E$49,'Potřeby RoPD'!$B$15:$B$49,$B76)</f>
        <v>0</v>
      </c>
      <c r="F76" s="214">
        <f>SUMIFS('Potřeby RoPD'!F$15:F$49,'Potřeby RoPD'!$B$15:$B$49,$B76)</f>
        <v>0</v>
      </c>
      <c r="G76" s="214">
        <f>SUMIFS('Potřeby RoPD'!G$15:G$49,'Potřeby RoPD'!$B$15:$B$49,$B76)</f>
        <v>0</v>
      </c>
      <c r="H76" s="214">
        <f>SUMIFS('Potřeby RoPD'!H$15:H$49,'Potřeby RoPD'!$B$15:$B$49,$B76)</f>
        <v>0</v>
      </c>
      <c r="I76" s="214">
        <f>SUMIFS('Potřeby RoPD'!I$15:I$49,'Potřeby RoPD'!$B$15:$B$49,$B76)</f>
        <v>0</v>
      </c>
      <c r="J76" s="214">
        <f>SUMIFS('Potřeby RoPD'!J$15:J$49,'Potřeby RoPD'!$B$15:$B$49,$B76)</f>
        <v>0</v>
      </c>
      <c r="K76" s="214">
        <f>SUMIFS('Potřeby RoPD'!K$15:K$49,'Potřeby RoPD'!$B$15:$B$49,$B76)</f>
        <v>0</v>
      </c>
    </row>
    <row r="77" spans="1:11" ht="14.45" customHeight="1" x14ac:dyDescent="0.25">
      <c r="A77" s="215" t="s">
        <v>105</v>
      </c>
      <c r="B77" s="184" t="s">
        <v>17</v>
      </c>
      <c r="C77" s="208">
        <f t="shared" si="53"/>
        <v>0</v>
      </c>
      <c r="D77" s="214">
        <f>SUMIFS('Potřeby RoPD'!D$15:D$49,'Potřeby RoPD'!$B$15:$B$49,$B77)</f>
        <v>0</v>
      </c>
      <c r="E77" s="214">
        <f>SUMIFS('Potřeby RoPD'!E$15:E$49,'Potřeby RoPD'!$B$15:$B$49,$B77)</f>
        <v>0</v>
      </c>
      <c r="F77" s="214">
        <f>SUMIFS('Potřeby RoPD'!F$15:F$49,'Potřeby RoPD'!$B$15:$B$49,$B77)</f>
        <v>0</v>
      </c>
      <c r="G77" s="214">
        <f>SUMIFS('Potřeby RoPD'!G$15:G$49,'Potřeby RoPD'!$B$15:$B$49,$B77)</f>
        <v>0</v>
      </c>
      <c r="H77" s="214">
        <f>SUMIFS('Potřeby RoPD'!H$15:H$49,'Potřeby RoPD'!$B$15:$B$49,$B77)</f>
        <v>0</v>
      </c>
      <c r="I77" s="214">
        <f>SUMIFS('Potřeby RoPD'!I$15:I$49,'Potřeby RoPD'!$B$15:$B$49,$B77)</f>
        <v>0</v>
      </c>
      <c r="J77" s="214">
        <f>SUMIFS('Potřeby RoPD'!J$15:J$49,'Potřeby RoPD'!$B$15:$B$49,$B77)</f>
        <v>0</v>
      </c>
      <c r="K77" s="214">
        <f>SUMIFS('Potřeby RoPD'!K$15:K$49,'Potřeby RoPD'!$B$15:$B$49,$B77)</f>
        <v>0</v>
      </c>
    </row>
    <row r="78" spans="1:11" ht="14.45" customHeight="1" x14ac:dyDescent="0.25">
      <c r="A78" s="215" t="s">
        <v>105</v>
      </c>
      <c r="B78" s="184" t="s">
        <v>18</v>
      </c>
      <c r="C78" s="208">
        <f t="shared" si="53"/>
        <v>0</v>
      </c>
      <c r="D78" s="214">
        <f>SUMIFS('Potřeby RoPD'!D$15:D$49,'Potřeby RoPD'!$B$15:$B$49,$B78)</f>
        <v>0</v>
      </c>
      <c r="E78" s="214">
        <f>SUMIFS('Potřeby RoPD'!E$15:E$49,'Potřeby RoPD'!$B$15:$B$49,$B78)</f>
        <v>0</v>
      </c>
      <c r="F78" s="214">
        <f>SUMIFS('Potřeby RoPD'!F$15:F$49,'Potřeby RoPD'!$B$15:$B$49,$B78)</f>
        <v>0</v>
      </c>
      <c r="G78" s="214">
        <f>SUMIFS('Potřeby RoPD'!G$15:G$49,'Potřeby RoPD'!$B$15:$B$49,$B78)</f>
        <v>0</v>
      </c>
      <c r="H78" s="214">
        <f>SUMIFS('Potřeby RoPD'!H$15:H$49,'Potřeby RoPD'!$B$15:$B$49,$B78)</f>
        <v>0</v>
      </c>
      <c r="I78" s="214">
        <f>SUMIFS('Potřeby RoPD'!I$15:I$49,'Potřeby RoPD'!$B$15:$B$49,$B78)</f>
        <v>0</v>
      </c>
      <c r="J78" s="214">
        <f>SUMIFS('Potřeby RoPD'!J$15:J$49,'Potřeby RoPD'!$B$15:$B$49,$B78)</f>
        <v>0</v>
      </c>
      <c r="K78" s="214">
        <f>SUMIFS('Potřeby RoPD'!K$15:K$49,'Potřeby RoPD'!$B$15:$B$49,$B78)</f>
        <v>0</v>
      </c>
    </row>
    <row r="79" spans="1:11" ht="14.45" customHeight="1" x14ac:dyDescent="0.25">
      <c r="A79" s="215" t="s">
        <v>105</v>
      </c>
      <c r="B79" s="184" t="s">
        <v>19</v>
      </c>
      <c r="C79" s="208">
        <f t="shared" si="53"/>
        <v>0</v>
      </c>
      <c r="D79" s="214">
        <f>SUMIFS('Potřeby RoPD'!D$15:D$49,'Potřeby RoPD'!$B$15:$B$49,$B79)</f>
        <v>0</v>
      </c>
      <c r="E79" s="214">
        <f>SUMIFS('Potřeby RoPD'!E$15:E$49,'Potřeby RoPD'!$B$15:$B$49,$B79)</f>
        <v>0</v>
      </c>
      <c r="F79" s="214">
        <f>SUMIFS('Potřeby RoPD'!F$15:F$49,'Potřeby RoPD'!$B$15:$B$49,$B79)</f>
        <v>0</v>
      </c>
      <c r="G79" s="214">
        <f>SUMIFS('Potřeby RoPD'!G$15:G$49,'Potřeby RoPD'!$B$15:$B$49,$B79)</f>
        <v>0</v>
      </c>
      <c r="H79" s="214">
        <f>SUMIFS('Potřeby RoPD'!H$15:H$49,'Potřeby RoPD'!$B$15:$B$49,$B79)</f>
        <v>0</v>
      </c>
      <c r="I79" s="214">
        <f>SUMIFS('Potřeby RoPD'!I$15:I$49,'Potřeby RoPD'!$B$15:$B$49,$B79)</f>
        <v>0</v>
      </c>
      <c r="J79" s="214">
        <f>SUMIFS('Potřeby RoPD'!J$15:J$49,'Potřeby RoPD'!$B$15:$B$49,$B79)</f>
        <v>0</v>
      </c>
      <c r="K79" s="214">
        <f>SUMIFS('Potřeby RoPD'!K$15:K$49,'Potřeby RoPD'!$B$15:$B$49,$B79)</f>
        <v>0</v>
      </c>
    </row>
    <row r="80" spans="1:11" ht="14.45" customHeight="1" x14ac:dyDescent="0.25">
      <c r="A80" s="215" t="s">
        <v>105</v>
      </c>
      <c r="B80" s="184" t="s">
        <v>20</v>
      </c>
      <c r="C80" s="208">
        <f t="shared" si="53"/>
        <v>0</v>
      </c>
      <c r="D80" s="214">
        <f>SUMIFS('Potřeby RoPD'!D$15:D$49,'Potřeby RoPD'!$B$15:$B$49,$B80)</f>
        <v>0</v>
      </c>
      <c r="E80" s="214">
        <f>SUMIFS('Potřeby RoPD'!E$15:E$49,'Potřeby RoPD'!$B$15:$B$49,$B80)</f>
        <v>0</v>
      </c>
      <c r="F80" s="214">
        <f>SUMIFS('Potřeby RoPD'!F$15:F$49,'Potřeby RoPD'!$B$15:$B$49,$B80)</f>
        <v>0</v>
      </c>
      <c r="G80" s="214">
        <f>SUMIFS('Potřeby RoPD'!G$15:G$49,'Potřeby RoPD'!$B$15:$B$49,$B80)</f>
        <v>0</v>
      </c>
      <c r="H80" s="214">
        <f>SUMIFS('Potřeby RoPD'!H$15:H$49,'Potřeby RoPD'!$B$15:$B$49,$B80)</f>
        <v>0</v>
      </c>
      <c r="I80" s="214">
        <f>SUMIFS('Potřeby RoPD'!I$15:I$49,'Potřeby RoPD'!$B$15:$B$49,$B80)</f>
        <v>0</v>
      </c>
      <c r="J80" s="214">
        <f>SUMIFS('Potřeby RoPD'!J$15:J$49,'Potřeby RoPD'!$B$15:$B$49,$B80)</f>
        <v>0</v>
      </c>
      <c r="K80" s="214">
        <f>SUMIFS('Potřeby RoPD'!K$15:K$49,'Potřeby RoPD'!$B$15:$B$49,$B80)</f>
        <v>0</v>
      </c>
    </row>
    <row r="81" spans="1:11" ht="14.45" customHeight="1" x14ac:dyDescent="0.25">
      <c r="A81" s="215" t="s">
        <v>105</v>
      </c>
      <c r="B81" s="184" t="s">
        <v>48</v>
      </c>
      <c r="C81" s="208">
        <f t="shared" si="53"/>
        <v>0</v>
      </c>
      <c r="D81" s="214">
        <f>SUMIFS('Potřeby RoPD'!D$15:D$49,'Potřeby RoPD'!$B$15:$B$49,$B81)</f>
        <v>0</v>
      </c>
      <c r="E81" s="214">
        <f>SUMIFS('Potřeby RoPD'!E$15:E$49,'Potřeby RoPD'!$B$15:$B$49,$B81)</f>
        <v>0</v>
      </c>
      <c r="F81" s="214">
        <f>SUMIFS('Potřeby RoPD'!F$15:F$49,'Potřeby RoPD'!$B$15:$B$49,$B81)</f>
        <v>0</v>
      </c>
      <c r="G81" s="214">
        <f>SUMIFS('Potřeby RoPD'!G$15:G$49,'Potřeby RoPD'!$B$15:$B$49,$B81)</f>
        <v>0</v>
      </c>
      <c r="H81" s="214">
        <f>SUMIFS('Potřeby RoPD'!H$15:H$49,'Potřeby RoPD'!$B$15:$B$49,$B81)</f>
        <v>0</v>
      </c>
      <c r="I81" s="214">
        <f>SUMIFS('Potřeby RoPD'!I$15:I$49,'Potřeby RoPD'!$B$15:$B$49,$B81)</f>
        <v>0</v>
      </c>
      <c r="J81" s="214">
        <f>SUMIFS('Potřeby RoPD'!J$15:J$49,'Potřeby RoPD'!$B$15:$B$49,$B81)</f>
        <v>0</v>
      </c>
      <c r="K81" s="214">
        <f>SUMIFS('Potřeby RoPD'!K$15:K$49,'Potřeby RoPD'!$B$15:$B$49,$B81)</f>
        <v>0</v>
      </c>
    </row>
    <row r="82" spans="1:11" ht="14.45" customHeight="1" x14ac:dyDescent="0.25">
      <c r="A82" s="215" t="s">
        <v>105</v>
      </c>
      <c r="B82" s="184" t="s">
        <v>21</v>
      </c>
      <c r="C82" s="208">
        <f t="shared" si="53"/>
        <v>0</v>
      </c>
      <c r="D82" s="214">
        <f>SUMIFS('Potřeby RoPD'!D$15:D$49,'Potřeby RoPD'!$B$15:$B$49,$B82)</f>
        <v>0</v>
      </c>
      <c r="E82" s="214">
        <f>SUMIFS('Potřeby RoPD'!E$15:E$49,'Potřeby RoPD'!$B$15:$B$49,$B82)</f>
        <v>0</v>
      </c>
      <c r="F82" s="214">
        <f>SUMIFS('Potřeby RoPD'!F$15:F$49,'Potřeby RoPD'!$B$15:$B$49,$B82)</f>
        <v>0</v>
      </c>
      <c r="G82" s="214">
        <f>SUMIFS('Potřeby RoPD'!G$15:G$49,'Potřeby RoPD'!$B$15:$B$49,$B82)</f>
        <v>0</v>
      </c>
      <c r="H82" s="214">
        <f>SUMIFS('Potřeby RoPD'!H$15:H$49,'Potřeby RoPD'!$B$15:$B$49,$B82)</f>
        <v>0</v>
      </c>
      <c r="I82" s="214">
        <f>SUMIFS('Potřeby RoPD'!I$15:I$49,'Potřeby RoPD'!$B$15:$B$49,$B82)</f>
        <v>0</v>
      </c>
      <c r="J82" s="214">
        <f>SUMIFS('Potřeby RoPD'!J$15:J$49,'Potřeby RoPD'!$B$15:$B$49,$B82)</f>
        <v>0</v>
      </c>
      <c r="K82" s="214">
        <f>SUMIFS('Potřeby RoPD'!K$15:K$49,'Potřeby RoPD'!$B$15:$B$49,$B82)</f>
        <v>0</v>
      </c>
    </row>
    <row r="83" spans="1:11" ht="14.45" customHeight="1" x14ac:dyDescent="0.25">
      <c r="A83" s="216" t="s">
        <v>106</v>
      </c>
      <c r="B83" s="184" t="s">
        <v>22</v>
      </c>
      <c r="C83" s="208">
        <f t="shared" si="53"/>
        <v>0</v>
      </c>
      <c r="D83" s="214">
        <f>SUMIFS('Potřeby RoPD'!D$15:D$49,'Potřeby RoPD'!$B$15:$B$49,$B83)</f>
        <v>0</v>
      </c>
      <c r="E83" s="214">
        <f>SUMIFS('Potřeby RoPD'!E$15:E$49,'Potřeby RoPD'!$B$15:$B$49,$B83)</f>
        <v>0</v>
      </c>
      <c r="F83" s="214">
        <f>SUMIFS('Potřeby RoPD'!F$15:F$49,'Potřeby RoPD'!$B$15:$B$49,$B83)</f>
        <v>0</v>
      </c>
      <c r="G83" s="214">
        <f>SUMIFS('Potřeby RoPD'!G$15:G$49,'Potřeby RoPD'!$B$15:$B$49,$B83)</f>
        <v>0</v>
      </c>
      <c r="H83" s="214">
        <f>SUMIFS('Potřeby RoPD'!H$15:H$49,'Potřeby RoPD'!$B$15:$B$49,$B83)</f>
        <v>0</v>
      </c>
      <c r="I83" s="214">
        <f>SUMIFS('Potřeby RoPD'!I$15:I$49,'Potřeby RoPD'!$B$15:$B$49,$B83)</f>
        <v>0</v>
      </c>
      <c r="J83" s="214">
        <f>SUMIFS('Potřeby RoPD'!J$15:J$49,'Potřeby RoPD'!$B$15:$B$49,$B83)</f>
        <v>0</v>
      </c>
      <c r="K83" s="214">
        <f>SUMIFS('Potřeby RoPD'!K$15:K$49,'Potřeby RoPD'!$B$15:$B$49,$B83)</f>
        <v>0</v>
      </c>
    </row>
    <row r="84" spans="1:11" ht="14.45" customHeight="1" x14ac:dyDescent="0.25">
      <c r="A84" s="216" t="s">
        <v>106</v>
      </c>
      <c r="B84" s="184" t="s">
        <v>23</v>
      </c>
      <c r="C84" s="208">
        <f t="shared" si="53"/>
        <v>0</v>
      </c>
      <c r="D84" s="214">
        <f>SUMIFS('Potřeby RoPD'!D$15:D$49,'Potřeby RoPD'!$B$15:$B$49,$B84)</f>
        <v>0</v>
      </c>
      <c r="E84" s="214">
        <f>SUMIFS('Potřeby RoPD'!E$15:E$49,'Potřeby RoPD'!$B$15:$B$49,$B84)</f>
        <v>0</v>
      </c>
      <c r="F84" s="214">
        <f>SUMIFS('Potřeby RoPD'!F$15:F$49,'Potřeby RoPD'!$B$15:$B$49,$B84)</f>
        <v>0</v>
      </c>
      <c r="G84" s="214">
        <f>SUMIFS('Potřeby RoPD'!G$15:G$49,'Potřeby RoPD'!$B$15:$B$49,$B84)</f>
        <v>0</v>
      </c>
      <c r="H84" s="214">
        <f>SUMIFS('Potřeby RoPD'!H$15:H$49,'Potřeby RoPD'!$B$15:$B$49,$B84)</f>
        <v>0</v>
      </c>
      <c r="I84" s="214">
        <f>SUMIFS('Potřeby RoPD'!I$15:I$49,'Potřeby RoPD'!$B$15:$B$49,$B84)</f>
        <v>0</v>
      </c>
      <c r="J84" s="214">
        <f>SUMIFS('Potřeby RoPD'!J$15:J$49,'Potřeby RoPD'!$B$15:$B$49,$B84)</f>
        <v>0</v>
      </c>
      <c r="K84" s="214">
        <f>SUMIFS('Potřeby RoPD'!K$15:K$49,'Potřeby RoPD'!$B$15:$B$49,$B84)</f>
        <v>0</v>
      </c>
    </row>
    <row r="85" spans="1:11" ht="14.45" customHeight="1" x14ac:dyDescent="0.25">
      <c r="A85" s="216" t="s">
        <v>106</v>
      </c>
      <c r="B85" s="184" t="s">
        <v>24</v>
      </c>
      <c r="C85" s="208">
        <f t="shared" si="53"/>
        <v>0</v>
      </c>
      <c r="D85" s="214">
        <f>SUMIFS('Potřeby RoPD'!D$15:D$49,'Potřeby RoPD'!$B$15:$B$49,$B85)</f>
        <v>0</v>
      </c>
      <c r="E85" s="214">
        <f>SUMIFS('Potřeby RoPD'!E$15:E$49,'Potřeby RoPD'!$B$15:$B$49,$B85)</f>
        <v>0</v>
      </c>
      <c r="F85" s="214">
        <f>SUMIFS('Potřeby RoPD'!F$15:F$49,'Potřeby RoPD'!$B$15:$B$49,$B85)</f>
        <v>0</v>
      </c>
      <c r="G85" s="214">
        <f>SUMIFS('Potřeby RoPD'!G$15:G$49,'Potřeby RoPD'!$B$15:$B$49,$B85)</f>
        <v>0</v>
      </c>
      <c r="H85" s="214">
        <f>SUMIFS('Potřeby RoPD'!H$15:H$49,'Potřeby RoPD'!$B$15:$B$49,$B85)</f>
        <v>0</v>
      </c>
      <c r="I85" s="214">
        <f>SUMIFS('Potřeby RoPD'!I$15:I$49,'Potřeby RoPD'!$B$15:$B$49,$B85)</f>
        <v>0</v>
      </c>
      <c r="J85" s="214">
        <f>SUMIFS('Potřeby RoPD'!J$15:J$49,'Potřeby RoPD'!$B$15:$B$49,$B85)</f>
        <v>0</v>
      </c>
      <c r="K85" s="214">
        <f>SUMIFS('Potřeby RoPD'!K$15:K$49,'Potřeby RoPD'!$B$15:$B$49,$B85)</f>
        <v>0</v>
      </c>
    </row>
    <row r="86" spans="1:11" ht="14.45" customHeight="1" x14ac:dyDescent="0.25">
      <c r="A86" s="216" t="s">
        <v>106</v>
      </c>
      <c r="B86" s="184" t="s">
        <v>25</v>
      </c>
      <c r="C86" s="208">
        <f t="shared" si="53"/>
        <v>0</v>
      </c>
      <c r="D86" s="214">
        <f>SUMIFS('Potřeby RoPD'!D$15:D$49,'Potřeby RoPD'!$B$15:$B$49,$B86)</f>
        <v>0</v>
      </c>
      <c r="E86" s="214">
        <f>SUMIFS('Potřeby RoPD'!E$15:E$49,'Potřeby RoPD'!$B$15:$B$49,$B86)</f>
        <v>0</v>
      </c>
      <c r="F86" s="214">
        <f>SUMIFS('Potřeby RoPD'!F$15:F$49,'Potřeby RoPD'!$B$15:$B$49,$B86)</f>
        <v>0</v>
      </c>
      <c r="G86" s="214">
        <f>SUMIFS('Potřeby RoPD'!G$15:G$49,'Potřeby RoPD'!$B$15:$B$49,$B86)</f>
        <v>0</v>
      </c>
      <c r="H86" s="214">
        <f>SUMIFS('Potřeby RoPD'!H$15:H$49,'Potřeby RoPD'!$B$15:$B$49,$B86)</f>
        <v>0</v>
      </c>
      <c r="I86" s="214">
        <f>SUMIFS('Potřeby RoPD'!I$15:I$49,'Potřeby RoPD'!$B$15:$B$49,$B86)</f>
        <v>0</v>
      </c>
      <c r="J86" s="214">
        <f>SUMIFS('Potřeby RoPD'!J$15:J$49,'Potřeby RoPD'!$B$15:$B$49,$B86)</f>
        <v>0</v>
      </c>
      <c r="K86" s="214">
        <f>SUMIFS('Potřeby RoPD'!K$15:K$49,'Potřeby RoPD'!$B$15:$B$49,$B86)</f>
        <v>0</v>
      </c>
    </row>
    <row r="87" spans="1:11" ht="14.45" customHeight="1" x14ac:dyDescent="0.25">
      <c r="A87" s="216" t="s">
        <v>106</v>
      </c>
      <c r="B87" s="184" t="s">
        <v>26</v>
      </c>
      <c r="C87" s="208">
        <f t="shared" si="53"/>
        <v>0</v>
      </c>
      <c r="D87" s="214">
        <f>SUMIFS('Potřeby RoPD'!D$15:D$49,'Potřeby RoPD'!$B$15:$B$49,$B87)</f>
        <v>0</v>
      </c>
      <c r="E87" s="214">
        <f>SUMIFS('Potřeby RoPD'!E$15:E$49,'Potřeby RoPD'!$B$15:$B$49,$B87)</f>
        <v>0</v>
      </c>
      <c r="F87" s="214">
        <f>SUMIFS('Potřeby RoPD'!F$15:F$49,'Potřeby RoPD'!$B$15:$B$49,$B87)</f>
        <v>0</v>
      </c>
      <c r="G87" s="214">
        <f>SUMIFS('Potřeby RoPD'!G$15:G$49,'Potřeby RoPD'!$B$15:$B$49,$B87)</f>
        <v>0</v>
      </c>
      <c r="H87" s="214">
        <f>SUMIFS('Potřeby RoPD'!H$15:H$49,'Potřeby RoPD'!$B$15:$B$49,$B87)</f>
        <v>0</v>
      </c>
      <c r="I87" s="214">
        <f>SUMIFS('Potřeby RoPD'!I$15:I$49,'Potřeby RoPD'!$B$15:$B$49,$B87)</f>
        <v>0</v>
      </c>
      <c r="J87" s="214">
        <f>SUMIFS('Potřeby RoPD'!J$15:J$49,'Potřeby RoPD'!$B$15:$B$49,$B87)</f>
        <v>0</v>
      </c>
      <c r="K87" s="214">
        <f>SUMIFS('Potřeby RoPD'!K$15:K$49,'Potřeby RoPD'!$B$15:$B$49,$B87)</f>
        <v>0</v>
      </c>
    </row>
    <row r="88" spans="1:11" ht="14.45" customHeight="1" x14ac:dyDescent="0.25">
      <c r="A88" s="216" t="s">
        <v>106</v>
      </c>
      <c r="B88" s="184" t="s">
        <v>27</v>
      </c>
      <c r="C88" s="208">
        <f t="shared" si="53"/>
        <v>0</v>
      </c>
      <c r="D88" s="214">
        <f>SUMIFS('Potřeby RoPD'!D$15:D$49,'Potřeby RoPD'!$B$15:$B$49,$B88)</f>
        <v>0</v>
      </c>
      <c r="E88" s="214">
        <f>SUMIFS('Potřeby RoPD'!E$15:E$49,'Potřeby RoPD'!$B$15:$B$49,$B88)</f>
        <v>0</v>
      </c>
      <c r="F88" s="214">
        <f>SUMIFS('Potřeby RoPD'!F$15:F$49,'Potřeby RoPD'!$B$15:$B$49,$B88)</f>
        <v>0</v>
      </c>
      <c r="G88" s="214">
        <f>SUMIFS('Potřeby RoPD'!G$15:G$49,'Potřeby RoPD'!$B$15:$B$49,$B88)</f>
        <v>0</v>
      </c>
      <c r="H88" s="214">
        <f>SUMIFS('Potřeby RoPD'!H$15:H$49,'Potřeby RoPD'!$B$15:$B$49,$B88)</f>
        <v>0</v>
      </c>
      <c r="I88" s="214">
        <f>SUMIFS('Potřeby RoPD'!I$15:I$49,'Potřeby RoPD'!$B$15:$B$49,$B88)</f>
        <v>0</v>
      </c>
      <c r="J88" s="214">
        <f>SUMIFS('Potřeby RoPD'!J$15:J$49,'Potřeby RoPD'!$B$15:$B$49,$B88)</f>
        <v>0</v>
      </c>
      <c r="K88" s="214">
        <f>SUMIFS('Potřeby RoPD'!K$15:K$49,'Potřeby RoPD'!$B$15:$B$49,$B88)</f>
        <v>0</v>
      </c>
    </row>
    <row r="89" spans="1:11" ht="14.45" customHeight="1" x14ac:dyDescent="0.25">
      <c r="A89" s="216" t="s">
        <v>106</v>
      </c>
      <c r="B89" s="184" t="s">
        <v>28</v>
      </c>
      <c r="C89" s="208">
        <f t="shared" si="53"/>
        <v>0</v>
      </c>
      <c r="D89" s="214">
        <f>SUMIFS('Potřeby RoPD'!D$15:D$49,'Potřeby RoPD'!$B$15:$B$49,$B89)</f>
        <v>0</v>
      </c>
      <c r="E89" s="214">
        <f>SUMIFS('Potřeby RoPD'!E$15:E$49,'Potřeby RoPD'!$B$15:$B$49,$B89)</f>
        <v>0</v>
      </c>
      <c r="F89" s="214">
        <f>SUMIFS('Potřeby RoPD'!F$15:F$49,'Potřeby RoPD'!$B$15:$B$49,$B89)</f>
        <v>0</v>
      </c>
      <c r="G89" s="214">
        <f>SUMIFS('Potřeby RoPD'!G$15:G$49,'Potřeby RoPD'!$B$15:$B$49,$B89)</f>
        <v>0</v>
      </c>
      <c r="H89" s="214">
        <f>SUMIFS('Potřeby RoPD'!H$15:H$49,'Potřeby RoPD'!$B$15:$B$49,$B89)</f>
        <v>0</v>
      </c>
      <c r="I89" s="214">
        <f>SUMIFS('Potřeby RoPD'!I$15:I$49,'Potřeby RoPD'!$B$15:$B$49,$B89)</f>
        <v>0</v>
      </c>
      <c r="J89" s="214">
        <f>SUMIFS('Potřeby RoPD'!J$15:J$49,'Potřeby RoPD'!$B$15:$B$49,$B89)</f>
        <v>0</v>
      </c>
      <c r="K89" s="214">
        <f>SUMIFS('Potřeby RoPD'!K$15:K$49,'Potřeby RoPD'!$B$15:$B$49,$B89)</f>
        <v>0</v>
      </c>
    </row>
    <row r="90" spans="1:11" ht="14.45" customHeight="1" x14ac:dyDescent="0.25">
      <c r="A90" s="216" t="s">
        <v>106</v>
      </c>
      <c r="B90" s="184" t="s">
        <v>29</v>
      </c>
      <c r="C90" s="208">
        <f t="shared" si="53"/>
        <v>0</v>
      </c>
      <c r="D90" s="214">
        <f>SUMIFS('Potřeby RoPD'!D$15:D$49,'Potřeby RoPD'!$B$15:$B$49,$B90)</f>
        <v>0</v>
      </c>
      <c r="E90" s="214">
        <f>SUMIFS('Potřeby RoPD'!E$15:E$49,'Potřeby RoPD'!$B$15:$B$49,$B90)</f>
        <v>0</v>
      </c>
      <c r="F90" s="214">
        <f>SUMIFS('Potřeby RoPD'!F$15:F$49,'Potřeby RoPD'!$B$15:$B$49,$B90)</f>
        <v>0</v>
      </c>
      <c r="G90" s="214">
        <f>SUMIFS('Potřeby RoPD'!G$15:G$49,'Potřeby RoPD'!$B$15:$B$49,$B90)</f>
        <v>0</v>
      </c>
      <c r="H90" s="214">
        <f>SUMIFS('Potřeby RoPD'!H$15:H$49,'Potřeby RoPD'!$B$15:$B$49,$B90)</f>
        <v>0</v>
      </c>
      <c r="I90" s="214">
        <f>SUMIFS('Potřeby RoPD'!I$15:I$49,'Potřeby RoPD'!$B$15:$B$49,$B90)</f>
        <v>0</v>
      </c>
      <c r="J90" s="214">
        <f>SUMIFS('Potřeby RoPD'!J$15:J$49,'Potřeby RoPD'!$B$15:$B$49,$B90)</f>
        <v>0</v>
      </c>
      <c r="K90" s="214">
        <f>SUMIFS('Potřeby RoPD'!K$15:K$49,'Potřeby RoPD'!$B$15:$B$49,$B90)</f>
        <v>0</v>
      </c>
    </row>
    <row r="91" spans="1:11" ht="14.45" customHeight="1" x14ac:dyDescent="0.25">
      <c r="A91" s="216" t="s">
        <v>106</v>
      </c>
      <c r="B91" s="184" t="s">
        <v>30</v>
      </c>
      <c r="C91" s="208">
        <f t="shared" si="53"/>
        <v>0</v>
      </c>
      <c r="D91" s="214">
        <f>SUMIFS('Potřeby RoPD'!D$15:D$49,'Potřeby RoPD'!$B$15:$B$49,$B91)</f>
        <v>0</v>
      </c>
      <c r="E91" s="214">
        <f>SUMIFS('Potřeby RoPD'!E$15:E$49,'Potřeby RoPD'!$B$15:$B$49,$B91)</f>
        <v>0</v>
      </c>
      <c r="F91" s="214">
        <f>SUMIFS('Potřeby RoPD'!F$15:F$49,'Potřeby RoPD'!$B$15:$B$49,$B91)</f>
        <v>0</v>
      </c>
      <c r="G91" s="214">
        <f>SUMIFS('Potřeby RoPD'!G$15:G$49,'Potřeby RoPD'!$B$15:$B$49,$B91)</f>
        <v>0</v>
      </c>
      <c r="H91" s="214">
        <f>SUMIFS('Potřeby RoPD'!H$15:H$49,'Potřeby RoPD'!$B$15:$B$49,$B91)</f>
        <v>0</v>
      </c>
      <c r="I91" s="214">
        <f>SUMIFS('Potřeby RoPD'!I$15:I$49,'Potřeby RoPD'!$B$15:$B$49,$B91)</f>
        <v>0</v>
      </c>
      <c r="J91" s="214">
        <f>SUMIFS('Potřeby RoPD'!J$15:J$49,'Potřeby RoPD'!$B$15:$B$49,$B91)</f>
        <v>0</v>
      </c>
      <c r="K91" s="214">
        <f>SUMIFS('Potřeby RoPD'!K$15:K$49,'Potřeby RoPD'!$B$15:$B$49,$B91)</f>
        <v>0</v>
      </c>
    </row>
    <row r="92" spans="1:11" ht="14.45" customHeight="1" x14ac:dyDescent="0.25">
      <c r="A92" s="216" t="s">
        <v>106</v>
      </c>
      <c r="B92" s="184" t="s">
        <v>31</v>
      </c>
      <c r="C92" s="208">
        <f t="shared" si="53"/>
        <v>0</v>
      </c>
      <c r="D92" s="214">
        <f>SUMIFS('Potřeby RoPD'!D$15:D$49,'Potřeby RoPD'!$B$15:$B$49,$B92)</f>
        <v>0</v>
      </c>
      <c r="E92" s="214">
        <f>SUMIFS('Potřeby RoPD'!E$15:E$49,'Potřeby RoPD'!$B$15:$B$49,$B92)</f>
        <v>0</v>
      </c>
      <c r="F92" s="214">
        <f>SUMIFS('Potřeby RoPD'!F$15:F$49,'Potřeby RoPD'!$B$15:$B$49,$B92)</f>
        <v>0</v>
      </c>
      <c r="G92" s="214">
        <f>SUMIFS('Potřeby RoPD'!G$15:G$49,'Potřeby RoPD'!$B$15:$B$49,$B92)</f>
        <v>0</v>
      </c>
      <c r="H92" s="214">
        <f>SUMIFS('Potřeby RoPD'!H$15:H$49,'Potřeby RoPD'!$B$15:$B$49,$B92)</f>
        <v>0</v>
      </c>
      <c r="I92" s="214">
        <f>SUMIFS('Potřeby RoPD'!I$15:I$49,'Potřeby RoPD'!$B$15:$B$49,$B92)</f>
        <v>0</v>
      </c>
      <c r="J92" s="214">
        <f>SUMIFS('Potřeby RoPD'!J$15:J$49,'Potřeby RoPD'!$B$15:$B$49,$B92)</f>
        <v>0</v>
      </c>
      <c r="K92" s="214">
        <f>SUMIFS('Potřeby RoPD'!K$15:K$49,'Potřeby RoPD'!$B$15:$B$49,$B92)</f>
        <v>0</v>
      </c>
    </row>
    <row r="93" spans="1:11" ht="14.45" customHeight="1" x14ac:dyDescent="0.25">
      <c r="A93" s="216" t="s">
        <v>106</v>
      </c>
      <c r="B93" s="184" t="s">
        <v>32</v>
      </c>
      <c r="C93" s="208">
        <f t="shared" si="53"/>
        <v>0</v>
      </c>
      <c r="D93" s="214">
        <f>SUMIFS('Potřeby RoPD'!D$15:D$49,'Potřeby RoPD'!$B$15:$B$49,$B93)</f>
        <v>0</v>
      </c>
      <c r="E93" s="214">
        <f>SUMIFS('Potřeby RoPD'!E$15:E$49,'Potřeby RoPD'!$B$15:$B$49,$B93)</f>
        <v>0</v>
      </c>
      <c r="F93" s="214">
        <f>SUMIFS('Potřeby RoPD'!F$15:F$49,'Potřeby RoPD'!$B$15:$B$49,$B93)</f>
        <v>0</v>
      </c>
      <c r="G93" s="214">
        <f>SUMIFS('Potřeby RoPD'!G$15:G$49,'Potřeby RoPD'!$B$15:$B$49,$B93)</f>
        <v>0</v>
      </c>
      <c r="H93" s="214">
        <f>SUMIFS('Potřeby RoPD'!H$15:H$49,'Potřeby RoPD'!$B$15:$B$49,$B93)</f>
        <v>0</v>
      </c>
      <c r="I93" s="214">
        <f>SUMIFS('Potřeby RoPD'!I$15:I$49,'Potřeby RoPD'!$B$15:$B$49,$B93)</f>
        <v>0</v>
      </c>
      <c r="J93" s="214">
        <f>SUMIFS('Potřeby RoPD'!J$15:J$49,'Potřeby RoPD'!$B$15:$B$49,$B93)</f>
        <v>0</v>
      </c>
      <c r="K93" s="214">
        <f>SUMIFS('Potřeby RoPD'!K$15:K$49,'Potřeby RoPD'!$B$15:$B$49,$B93)</f>
        <v>0</v>
      </c>
    </row>
    <row r="94" spans="1:11" ht="14.45" customHeight="1" x14ac:dyDescent="0.25">
      <c r="A94" s="216" t="s">
        <v>106</v>
      </c>
      <c r="B94" s="184" t="s">
        <v>33</v>
      </c>
      <c r="C94" s="208">
        <f t="shared" si="53"/>
        <v>0</v>
      </c>
      <c r="D94" s="214">
        <f>SUMIFS('Potřeby RoPD'!D$15:D$49,'Potřeby RoPD'!$B$15:$B$49,$B94)</f>
        <v>0</v>
      </c>
      <c r="E94" s="214">
        <f>SUMIFS('Potřeby RoPD'!E$15:E$49,'Potřeby RoPD'!$B$15:$B$49,$B94)</f>
        <v>0</v>
      </c>
      <c r="F94" s="214">
        <f>SUMIFS('Potřeby RoPD'!F$15:F$49,'Potřeby RoPD'!$B$15:$B$49,$B94)</f>
        <v>0</v>
      </c>
      <c r="G94" s="214">
        <f>SUMIFS('Potřeby RoPD'!G$15:G$49,'Potřeby RoPD'!$B$15:$B$49,$B94)</f>
        <v>0</v>
      </c>
      <c r="H94" s="214">
        <f>SUMIFS('Potřeby RoPD'!H$15:H$49,'Potřeby RoPD'!$B$15:$B$49,$B94)</f>
        <v>0</v>
      </c>
      <c r="I94" s="214">
        <f>SUMIFS('Potřeby RoPD'!I$15:I$49,'Potřeby RoPD'!$B$15:$B$49,$B94)</f>
        <v>0</v>
      </c>
      <c r="J94" s="214">
        <f>SUMIFS('Potřeby RoPD'!J$15:J$49,'Potřeby RoPD'!$B$15:$B$49,$B94)</f>
        <v>0</v>
      </c>
      <c r="K94" s="214">
        <f>SUMIFS('Potřeby RoPD'!K$15:K$49,'Potřeby RoPD'!$B$15:$B$49,$B94)</f>
        <v>0</v>
      </c>
    </row>
    <row r="95" spans="1:11" ht="14.45" customHeight="1" x14ac:dyDescent="0.25">
      <c r="A95" s="216" t="s">
        <v>106</v>
      </c>
      <c r="B95" s="184" t="s">
        <v>34</v>
      </c>
      <c r="C95" s="208">
        <f t="shared" si="53"/>
        <v>0</v>
      </c>
      <c r="D95" s="214">
        <f>SUMIFS('Potřeby RoPD'!D$15:D$49,'Potřeby RoPD'!$B$15:$B$49,$B95)</f>
        <v>0</v>
      </c>
      <c r="E95" s="214">
        <f>SUMIFS('Potřeby RoPD'!E$15:E$49,'Potřeby RoPD'!$B$15:$B$49,$B95)</f>
        <v>0</v>
      </c>
      <c r="F95" s="214">
        <f>SUMIFS('Potřeby RoPD'!F$15:F$49,'Potřeby RoPD'!$B$15:$B$49,$B95)</f>
        <v>0</v>
      </c>
      <c r="G95" s="214">
        <f>SUMIFS('Potřeby RoPD'!G$15:G$49,'Potřeby RoPD'!$B$15:$B$49,$B95)</f>
        <v>0</v>
      </c>
      <c r="H95" s="214">
        <f>SUMIFS('Potřeby RoPD'!H$15:H$49,'Potřeby RoPD'!$B$15:$B$49,$B95)</f>
        <v>0</v>
      </c>
      <c r="I95" s="214">
        <f>SUMIFS('Potřeby RoPD'!I$15:I$49,'Potřeby RoPD'!$B$15:$B$49,$B95)</f>
        <v>0</v>
      </c>
      <c r="J95" s="214">
        <f>SUMIFS('Potřeby RoPD'!J$15:J$49,'Potřeby RoPD'!$B$15:$B$49,$B95)</f>
        <v>0</v>
      </c>
      <c r="K95" s="214">
        <f>SUMIFS('Potřeby RoPD'!K$15:K$49,'Potřeby RoPD'!$B$15:$B$49,$B95)</f>
        <v>0</v>
      </c>
    </row>
    <row r="96" spans="1:11" ht="14.45" customHeight="1" x14ac:dyDescent="0.25">
      <c r="A96" s="216" t="s">
        <v>106</v>
      </c>
      <c r="B96" s="184" t="s">
        <v>35</v>
      </c>
      <c r="C96" s="208">
        <f t="shared" si="53"/>
        <v>0</v>
      </c>
      <c r="D96" s="214">
        <f>SUMIFS('Potřeby RoPD'!D$15:D$49,'Potřeby RoPD'!$B$15:$B$49,$B96)</f>
        <v>0</v>
      </c>
      <c r="E96" s="214">
        <f>SUMIFS('Potřeby RoPD'!E$15:E$49,'Potřeby RoPD'!$B$15:$B$49,$B96)</f>
        <v>0</v>
      </c>
      <c r="F96" s="214">
        <f>SUMIFS('Potřeby RoPD'!F$15:F$49,'Potřeby RoPD'!$B$15:$B$49,$B96)</f>
        <v>0</v>
      </c>
      <c r="G96" s="214">
        <f>SUMIFS('Potřeby RoPD'!G$15:G$49,'Potřeby RoPD'!$B$15:$B$49,$B96)</f>
        <v>0</v>
      </c>
      <c r="H96" s="214">
        <f>SUMIFS('Potřeby RoPD'!H$15:H$49,'Potřeby RoPD'!$B$15:$B$49,$B96)</f>
        <v>0</v>
      </c>
      <c r="I96" s="214">
        <f>SUMIFS('Potřeby RoPD'!I$15:I$49,'Potřeby RoPD'!$B$15:$B$49,$B96)</f>
        <v>0</v>
      </c>
      <c r="J96" s="214">
        <f>SUMIFS('Potřeby RoPD'!J$15:J$49,'Potřeby RoPD'!$B$15:$B$49,$B96)</f>
        <v>0</v>
      </c>
      <c r="K96" s="214">
        <f>SUMIFS('Potřeby RoPD'!K$15:K$49,'Potřeby RoPD'!$B$15:$B$49,$B96)</f>
        <v>0</v>
      </c>
    </row>
    <row r="97" spans="1:11" ht="14.45" customHeight="1" x14ac:dyDescent="0.25">
      <c r="A97" s="216" t="s">
        <v>106</v>
      </c>
      <c r="B97" s="184" t="s">
        <v>36</v>
      </c>
      <c r="C97" s="208">
        <f t="shared" si="53"/>
        <v>0</v>
      </c>
      <c r="D97" s="214">
        <f>SUMIFS('Potřeby RoPD'!D$15:D$49,'Potřeby RoPD'!$B$15:$B$49,$B97)</f>
        <v>0</v>
      </c>
      <c r="E97" s="214">
        <f>SUMIFS('Potřeby RoPD'!E$15:E$49,'Potřeby RoPD'!$B$15:$B$49,$B97)</f>
        <v>0</v>
      </c>
      <c r="F97" s="214">
        <f>SUMIFS('Potřeby RoPD'!F$15:F$49,'Potřeby RoPD'!$B$15:$B$49,$B97)</f>
        <v>0</v>
      </c>
      <c r="G97" s="214">
        <f>SUMIFS('Potřeby RoPD'!G$15:G$49,'Potřeby RoPD'!$B$15:$B$49,$B97)</f>
        <v>0</v>
      </c>
      <c r="H97" s="214">
        <f>SUMIFS('Potřeby RoPD'!H$15:H$49,'Potřeby RoPD'!$B$15:$B$49,$B97)</f>
        <v>0</v>
      </c>
      <c r="I97" s="214">
        <f>SUMIFS('Potřeby RoPD'!I$15:I$49,'Potřeby RoPD'!$B$15:$B$49,$B97)</f>
        <v>0</v>
      </c>
      <c r="J97" s="214">
        <f>SUMIFS('Potřeby RoPD'!J$15:J$49,'Potřeby RoPD'!$B$15:$B$49,$B97)</f>
        <v>0</v>
      </c>
      <c r="K97" s="214">
        <f>SUMIFS('Potřeby RoPD'!K$15:K$49,'Potřeby RoPD'!$B$15:$B$49,$B97)</f>
        <v>0</v>
      </c>
    </row>
    <row r="98" spans="1:11" ht="14.45" customHeight="1" x14ac:dyDescent="0.25">
      <c r="A98" s="216" t="s">
        <v>106</v>
      </c>
      <c r="B98" s="184" t="s">
        <v>37</v>
      </c>
      <c r="C98" s="208">
        <f t="shared" si="53"/>
        <v>0</v>
      </c>
      <c r="D98" s="214">
        <f>SUMIFS('Potřeby RoPD'!D$15:D$49,'Potřeby RoPD'!$B$15:$B$49,$B98)</f>
        <v>0</v>
      </c>
      <c r="E98" s="214">
        <f>SUMIFS('Potřeby RoPD'!E$15:E$49,'Potřeby RoPD'!$B$15:$B$49,$B98)</f>
        <v>0</v>
      </c>
      <c r="F98" s="214">
        <f>SUMIFS('Potřeby RoPD'!F$15:F$49,'Potřeby RoPD'!$B$15:$B$49,$B98)</f>
        <v>0</v>
      </c>
      <c r="G98" s="214">
        <f>SUMIFS('Potřeby RoPD'!G$15:G$49,'Potřeby RoPD'!$B$15:$B$49,$B98)</f>
        <v>0</v>
      </c>
      <c r="H98" s="214">
        <f>SUMIFS('Potřeby RoPD'!H$15:H$49,'Potřeby RoPD'!$B$15:$B$49,$B98)</f>
        <v>0</v>
      </c>
      <c r="I98" s="214">
        <f>SUMIFS('Potřeby RoPD'!I$15:I$49,'Potřeby RoPD'!$B$15:$B$49,$B98)</f>
        <v>0</v>
      </c>
      <c r="J98" s="214">
        <f>SUMIFS('Potřeby RoPD'!J$15:J$49,'Potřeby RoPD'!$B$15:$B$49,$B98)</f>
        <v>0</v>
      </c>
      <c r="K98" s="214">
        <f>SUMIFS('Potřeby RoPD'!K$15:K$49,'Potřeby RoPD'!$B$15:$B$49,$B98)</f>
        <v>0</v>
      </c>
    </row>
    <row r="99" spans="1:11" ht="14.45" customHeight="1" x14ac:dyDescent="0.25">
      <c r="A99" s="216" t="s">
        <v>106</v>
      </c>
      <c r="B99" s="184" t="s">
        <v>38</v>
      </c>
      <c r="C99" s="208">
        <f t="shared" si="53"/>
        <v>0</v>
      </c>
      <c r="D99" s="214">
        <f>SUMIFS('Potřeby RoPD'!D$15:D$49,'Potřeby RoPD'!$B$15:$B$49,$B99)</f>
        <v>0</v>
      </c>
      <c r="E99" s="214">
        <f>SUMIFS('Potřeby RoPD'!E$15:E$49,'Potřeby RoPD'!$B$15:$B$49,$B99)</f>
        <v>0</v>
      </c>
      <c r="F99" s="214">
        <f>SUMIFS('Potřeby RoPD'!F$15:F$49,'Potřeby RoPD'!$B$15:$B$49,$B99)</f>
        <v>0</v>
      </c>
      <c r="G99" s="214">
        <f>SUMIFS('Potřeby RoPD'!G$15:G$49,'Potřeby RoPD'!$B$15:$B$49,$B99)</f>
        <v>0</v>
      </c>
      <c r="H99" s="214">
        <f>SUMIFS('Potřeby RoPD'!H$15:H$49,'Potřeby RoPD'!$B$15:$B$49,$B99)</f>
        <v>0</v>
      </c>
      <c r="I99" s="214">
        <f>SUMIFS('Potřeby RoPD'!I$15:I$49,'Potřeby RoPD'!$B$15:$B$49,$B99)</f>
        <v>0</v>
      </c>
      <c r="J99" s="214">
        <f>SUMIFS('Potřeby RoPD'!J$15:J$49,'Potřeby RoPD'!$B$15:$B$49,$B99)</f>
        <v>0</v>
      </c>
      <c r="K99" s="214">
        <f>SUMIFS('Potřeby RoPD'!K$15:K$49,'Potřeby RoPD'!$B$15:$B$49,$B99)</f>
        <v>0</v>
      </c>
    </row>
    <row r="100" spans="1:11" ht="14.45" customHeight="1" x14ac:dyDescent="0.25">
      <c r="A100" s="216" t="s">
        <v>106</v>
      </c>
      <c r="B100" s="184" t="s">
        <v>39</v>
      </c>
      <c r="C100" s="208">
        <f t="shared" si="53"/>
        <v>0</v>
      </c>
      <c r="D100" s="214">
        <f>SUMIFS('Potřeby RoPD'!D$15:D$49,'Potřeby RoPD'!$B$15:$B$49,$B100)</f>
        <v>0</v>
      </c>
      <c r="E100" s="214">
        <f>SUMIFS('Potřeby RoPD'!E$15:E$49,'Potřeby RoPD'!$B$15:$B$49,$B100)</f>
        <v>0</v>
      </c>
      <c r="F100" s="214">
        <f>SUMIFS('Potřeby RoPD'!F$15:F$49,'Potřeby RoPD'!$B$15:$B$49,$B100)</f>
        <v>0</v>
      </c>
      <c r="G100" s="214">
        <f>SUMIFS('Potřeby RoPD'!G$15:G$49,'Potřeby RoPD'!$B$15:$B$49,$B100)</f>
        <v>0</v>
      </c>
      <c r="H100" s="214">
        <f>SUMIFS('Potřeby RoPD'!H$15:H$49,'Potřeby RoPD'!$B$15:$B$49,$B100)</f>
        <v>0</v>
      </c>
      <c r="I100" s="214">
        <f>SUMIFS('Potřeby RoPD'!I$15:I$49,'Potřeby RoPD'!$B$15:$B$49,$B100)</f>
        <v>0</v>
      </c>
      <c r="J100" s="214">
        <f>SUMIFS('Potřeby RoPD'!J$15:J$49,'Potřeby RoPD'!$B$15:$B$49,$B100)</f>
        <v>0</v>
      </c>
      <c r="K100" s="214">
        <f>SUMIFS('Potřeby RoPD'!K$15:K$49,'Potřeby RoPD'!$B$15:$B$49,$B100)</f>
        <v>0</v>
      </c>
    </row>
    <row r="101" spans="1:11" ht="14.45" customHeight="1" x14ac:dyDescent="0.25">
      <c r="A101" s="216" t="s">
        <v>106</v>
      </c>
      <c r="B101" s="184" t="s">
        <v>40</v>
      </c>
      <c r="C101" s="208">
        <f t="shared" si="53"/>
        <v>0</v>
      </c>
      <c r="D101" s="214">
        <f>SUMIFS('Potřeby RoPD'!D$15:D$49,'Potřeby RoPD'!$B$15:$B$49,$B101)</f>
        <v>0</v>
      </c>
      <c r="E101" s="214">
        <f>SUMIFS('Potřeby RoPD'!E$15:E$49,'Potřeby RoPD'!$B$15:$B$49,$B101)</f>
        <v>0</v>
      </c>
      <c r="F101" s="214">
        <f>SUMIFS('Potřeby RoPD'!F$15:F$49,'Potřeby RoPD'!$B$15:$B$49,$B101)</f>
        <v>0</v>
      </c>
      <c r="G101" s="214">
        <f>SUMIFS('Potřeby RoPD'!G$15:G$49,'Potřeby RoPD'!$B$15:$B$49,$B101)</f>
        <v>0</v>
      </c>
      <c r="H101" s="214">
        <f>SUMIFS('Potřeby RoPD'!H$15:H$49,'Potřeby RoPD'!$B$15:$B$49,$B101)</f>
        <v>0</v>
      </c>
      <c r="I101" s="214">
        <f>SUMIFS('Potřeby RoPD'!I$15:I$49,'Potřeby RoPD'!$B$15:$B$49,$B101)</f>
        <v>0</v>
      </c>
      <c r="J101" s="214">
        <f>SUMIFS('Potřeby RoPD'!J$15:J$49,'Potřeby RoPD'!$B$15:$B$49,$B101)</f>
        <v>0</v>
      </c>
      <c r="K101" s="214">
        <f>SUMIFS('Potřeby RoPD'!K$15:K$49,'Potřeby RoPD'!$B$15:$B$49,$B101)</f>
        <v>0</v>
      </c>
    </row>
    <row r="102" spans="1:11" ht="14.45" customHeight="1" x14ac:dyDescent="0.25">
      <c r="A102" s="216" t="s">
        <v>106</v>
      </c>
      <c r="B102" s="184" t="s">
        <v>41</v>
      </c>
      <c r="C102" s="208">
        <f t="shared" si="53"/>
        <v>0</v>
      </c>
      <c r="D102" s="214">
        <f>SUMIFS('Potřeby RoPD'!D$15:D$49,'Potřeby RoPD'!$B$15:$B$49,$B102)</f>
        <v>0</v>
      </c>
      <c r="E102" s="214">
        <f>SUMIFS('Potřeby RoPD'!E$15:E$49,'Potřeby RoPD'!$B$15:$B$49,$B102)</f>
        <v>0</v>
      </c>
      <c r="F102" s="214">
        <f>SUMIFS('Potřeby RoPD'!F$15:F$49,'Potřeby RoPD'!$B$15:$B$49,$B102)</f>
        <v>0</v>
      </c>
      <c r="G102" s="214">
        <f>SUMIFS('Potřeby RoPD'!G$15:G$49,'Potřeby RoPD'!$B$15:$B$49,$B102)</f>
        <v>0</v>
      </c>
      <c r="H102" s="214">
        <f>SUMIFS('Potřeby RoPD'!H$15:H$49,'Potřeby RoPD'!$B$15:$B$49,$B102)</f>
        <v>0</v>
      </c>
      <c r="I102" s="214">
        <f>SUMIFS('Potřeby RoPD'!I$15:I$49,'Potřeby RoPD'!$B$15:$B$49,$B102)</f>
        <v>0</v>
      </c>
      <c r="J102" s="214">
        <f>SUMIFS('Potřeby RoPD'!J$15:J$49,'Potřeby RoPD'!$B$15:$B$49,$B102)</f>
        <v>0</v>
      </c>
      <c r="K102" s="214">
        <f>SUMIFS('Potřeby RoPD'!K$15:K$49,'Potřeby RoPD'!$B$15:$B$49,$B102)</f>
        <v>0</v>
      </c>
    </row>
    <row r="103" spans="1:11" x14ac:dyDescent="0.25">
      <c r="A103" s="216" t="s">
        <v>106</v>
      </c>
      <c r="B103" s="184" t="s">
        <v>407</v>
      </c>
      <c r="C103" s="208">
        <f t="shared" si="53"/>
        <v>0</v>
      </c>
      <c r="D103" s="214">
        <f>SUMIFS('Potřeby RoPD'!D$15:D$49,'Potřeby RoPD'!$B$15:$B$49,$B103)</f>
        <v>0</v>
      </c>
      <c r="E103" s="214">
        <f>SUMIFS('Potřeby RoPD'!E$15:E$49,'Potřeby RoPD'!$B$15:$B$49,$B103)</f>
        <v>0</v>
      </c>
      <c r="F103" s="214">
        <f>SUMIFS('Potřeby RoPD'!F$15:F$49,'Potřeby RoPD'!$B$15:$B$49,$B103)</f>
        <v>0</v>
      </c>
      <c r="G103" s="214">
        <f>SUMIFS('Potřeby RoPD'!G$15:G$49,'Potřeby RoPD'!$B$15:$B$49,$B103)</f>
        <v>0</v>
      </c>
      <c r="H103" s="214">
        <f>SUMIFS('Potřeby RoPD'!H$15:H$49,'Potřeby RoPD'!$B$15:$B$49,$B103)</f>
        <v>0</v>
      </c>
      <c r="I103" s="214">
        <f>SUMIFS('Potřeby RoPD'!I$15:I$49,'Potřeby RoPD'!$B$15:$B$49,$B103)</f>
        <v>0</v>
      </c>
      <c r="J103" s="214">
        <f>SUMIFS('Potřeby RoPD'!J$15:J$49,'Potřeby RoPD'!$B$15:$B$49,$B103)</f>
        <v>0</v>
      </c>
      <c r="K103" s="214">
        <f>SUMIFS('Potřeby RoPD'!K$15:K$49,'Potřeby RoPD'!$B$15:$B$49,$B103)</f>
        <v>0</v>
      </c>
    </row>
    <row r="104" spans="1:11" x14ac:dyDescent="0.25">
      <c r="A104" s="216" t="s">
        <v>106</v>
      </c>
      <c r="B104" s="184" t="s">
        <v>42</v>
      </c>
      <c r="C104" s="208">
        <f t="shared" si="53"/>
        <v>0</v>
      </c>
      <c r="D104" s="214">
        <f>SUMIFS('Potřeby RoPD'!D$15:D$49,'Potřeby RoPD'!$B$15:$B$49,$B104)</f>
        <v>0</v>
      </c>
      <c r="E104" s="214">
        <f>SUMIFS('Potřeby RoPD'!E$15:E$49,'Potřeby RoPD'!$B$15:$B$49,$B104)</f>
        <v>0</v>
      </c>
      <c r="F104" s="214">
        <f>SUMIFS('Potřeby RoPD'!F$15:F$49,'Potřeby RoPD'!$B$15:$B$49,$B104)</f>
        <v>0</v>
      </c>
      <c r="G104" s="214">
        <f>SUMIFS('Potřeby RoPD'!G$15:G$49,'Potřeby RoPD'!$B$15:$B$49,$B104)</f>
        <v>0</v>
      </c>
      <c r="H104" s="214">
        <f>SUMIFS('Potřeby RoPD'!H$15:H$49,'Potřeby RoPD'!$B$15:$B$49,$B104)</f>
        <v>0</v>
      </c>
      <c r="I104" s="214">
        <f>SUMIFS('Potřeby RoPD'!I$15:I$49,'Potřeby RoPD'!$B$15:$B$49,$B104)</f>
        <v>0</v>
      </c>
      <c r="J104" s="214">
        <f>SUMIFS('Potřeby RoPD'!J$15:J$49,'Potřeby RoPD'!$B$15:$B$49,$B104)</f>
        <v>0</v>
      </c>
      <c r="K104" s="214">
        <f>SUMIFS('Potřeby RoPD'!K$15:K$49,'Potřeby RoPD'!$B$15:$B$49,$B104)</f>
        <v>0</v>
      </c>
    </row>
    <row r="105" spans="1:11" x14ac:dyDescent="0.25">
      <c r="A105" s="216" t="s">
        <v>106</v>
      </c>
      <c r="B105" s="184" t="s">
        <v>43</v>
      </c>
      <c r="C105" s="208">
        <f t="shared" si="53"/>
        <v>0</v>
      </c>
      <c r="D105" s="214">
        <f>SUMIFS('Potřeby RoPD'!D$15:D$49,'Potřeby RoPD'!$B$15:$B$49,$B105)</f>
        <v>0</v>
      </c>
      <c r="E105" s="214">
        <f>SUMIFS('Potřeby RoPD'!E$15:E$49,'Potřeby RoPD'!$B$15:$B$49,$B105)</f>
        <v>0</v>
      </c>
      <c r="F105" s="214">
        <f>SUMIFS('Potřeby RoPD'!F$15:F$49,'Potřeby RoPD'!$B$15:$B$49,$B105)</f>
        <v>0</v>
      </c>
      <c r="G105" s="214">
        <f>SUMIFS('Potřeby RoPD'!G$15:G$49,'Potřeby RoPD'!$B$15:$B$49,$B105)</f>
        <v>0</v>
      </c>
      <c r="H105" s="214">
        <f>SUMIFS('Potřeby RoPD'!H$15:H$49,'Potřeby RoPD'!$B$15:$B$49,$B105)</f>
        <v>0</v>
      </c>
      <c r="I105" s="214">
        <f>SUMIFS('Potřeby RoPD'!I$15:I$49,'Potřeby RoPD'!$B$15:$B$49,$B105)</f>
        <v>0</v>
      </c>
      <c r="J105" s="214">
        <f>SUMIFS('Potřeby RoPD'!J$15:J$49,'Potřeby RoPD'!$B$15:$B$49,$B105)</f>
        <v>0</v>
      </c>
      <c r="K105" s="214">
        <f>SUMIFS('Potřeby RoPD'!K$15:K$49,'Potřeby RoPD'!$B$15:$B$49,$B105)</f>
        <v>0</v>
      </c>
    </row>
    <row r="106" spans="1:11" x14ac:dyDescent="0.25">
      <c r="A106" s="216" t="s">
        <v>106</v>
      </c>
      <c r="B106" s="184" t="s">
        <v>44</v>
      </c>
      <c r="C106" s="208">
        <f t="shared" si="53"/>
        <v>0</v>
      </c>
      <c r="D106" s="214">
        <f>SUMIFS('Potřeby RoPD'!D$15:D$49,'Potřeby RoPD'!$B$15:$B$49,$B106)</f>
        <v>0</v>
      </c>
      <c r="E106" s="214">
        <f>SUMIFS('Potřeby RoPD'!E$15:E$49,'Potřeby RoPD'!$B$15:$B$49,$B106)</f>
        <v>0</v>
      </c>
      <c r="F106" s="214">
        <f>SUMIFS('Potřeby RoPD'!F$15:F$49,'Potřeby RoPD'!$B$15:$B$49,$B106)</f>
        <v>0</v>
      </c>
      <c r="G106" s="214">
        <f>SUMIFS('Potřeby RoPD'!G$15:G$49,'Potřeby RoPD'!$B$15:$B$49,$B106)</f>
        <v>0</v>
      </c>
      <c r="H106" s="214">
        <f>SUMIFS('Potřeby RoPD'!H$15:H$49,'Potřeby RoPD'!$B$15:$B$49,$B106)</f>
        <v>0</v>
      </c>
      <c r="I106" s="214">
        <f>SUMIFS('Potřeby RoPD'!I$15:I$49,'Potřeby RoPD'!$B$15:$B$49,$B106)</f>
        <v>0</v>
      </c>
      <c r="J106" s="214">
        <f>SUMIFS('Potřeby RoPD'!J$15:J$49,'Potřeby RoPD'!$B$15:$B$49,$B106)</f>
        <v>0</v>
      </c>
      <c r="K106" s="214">
        <f>SUMIFS('Potřeby RoPD'!K$15:K$49,'Potřeby RoPD'!$B$15:$B$49,$B106)</f>
        <v>0</v>
      </c>
    </row>
    <row r="107" spans="1:11" x14ac:dyDescent="0.25">
      <c r="A107" s="216" t="s">
        <v>106</v>
      </c>
      <c r="B107" s="184" t="s">
        <v>45</v>
      </c>
      <c r="C107" s="208">
        <f t="shared" si="53"/>
        <v>0</v>
      </c>
      <c r="D107" s="214">
        <f>SUMIFS('Potřeby RoPD'!D$15:D$49,'Potřeby RoPD'!$B$15:$B$49,$B107)</f>
        <v>0</v>
      </c>
      <c r="E107" s="214">
        <f>SUMIFS('Potřeby RoPD'!E$15:E$49,'Potřeby RoPD'!$B$15:$B$49,$B107)</f>
        <v>0</v>
      </c>
      <c r="F107" s="214">
        <f>SUMIFS('Potřeby RoPD'!F$15:F$49,'Potřeby RoPD'!$B$15:$B$49,$B107)</f>
        <v>0</v>
      </c>
      <c r="G107" s="214">
        <f>SUMIFS('Potřeby RoPD'!G$15:G$49,'Potřeby RoPD'!$B$15:$B$49,$B107)</f>
        <v>0</v>
      </c>
      <c r="H107" s="214">
        <f>SUMIFS('Potřeby RoPD'!H$15:H$49,'Potřeby RoPD'!$B$15:$B$49,$B107)</f>
        <v>0</v>
      </c>
      <c r="I107" s="214">
        <f>SUMIFS('Potřeby RoPD'!I$15:I$49,'Potřeby RoPD'!$B$15:$B$49,$B107)</f>
        <v>0</v>
      </c>
      <c r="J107" s="214">
        <f>SUMIFS('Potřeby RoPD'!J$15:J$49,'Potřeby RoPD'!$B$15:$B$49,$B107)</f>
        <v>0</v>
      </c>
      <c r="K107" s="214">
        <f>SUMIFS('Potřeby RoPD'!K$15:K$49,'Potřeby RoPD'!$B$15:$B$49,$B107)</f>
        <v>0</v>
      </c>
    </row>
    <row r="108" spans="1:11" x14ac:dyDescent="0.25">
      <c r="A108" s="216" t="s">
        <v>106</v>
      </c>
      <c r="B108" s="183" t="s">
        <v>408</v>
      </c>
      <c r="C108" s="208">
        <f t="shared" si="53"/>
        <v>0</v>
      </c>
      <c r="D108" s="214">
        <f>SUMIFS('Potřeby RoPD'!D$15:D$49,'Potřeby RoPD'!$B$15:$B$49,$B108)</f>
        <v>0</v>
      </c>
      <c r="E108" s="214">
        <f>SUMIFS('Potřeby RoPD'!E$15:E$49,'Potřeby RoPD'!$B$15:$B$49,$B108)</f>
        <v>0</v>
      </c>
      <c r="F108" s="214">
        <f>SUMIFS('Potřeby RoPD'!F$15:F$49,'Potřeby RoPD'!$B$15:$B$49,$B108)</f>
        <v>0</v>
      </c>
      <c r="G108" s="214">
        <f>SUMIFS('Potřeby RoPD'!G$15:G$49,'Potřeby RoPD'!$B$15:$B$49,$B108)</f>
        <v>0</v>
      </c>
      <c r="H108" s="214">
        <f>SUMIFS('Potřeby RoPD'!H$15:H$49,'Potřeby RoPD'!$B$15:$B$49,$B108)</f>
        <v>0</v>
      </c>
      <c r="I108" s="214">
        <f>SUMIFS('Potřeby RoPD'!I$15:I$49,'Potřeby RoPD'!$B$15:$B$49,$B108)</f>
        <v>0</v>
      </c>
      <c r="J108" s="214">
        <f>SUMIFS('Potřeby RoPD'!J$15:J$49,'Potřeby RoPD'!$B$15:$B$49,$B108)</f>
        <v>0</v>
      </c>
      <c r="K108" s="214">
        <f>SUMIFS('Potřeby RoPD'!K$15:K$49,'Potřeby RoPD'!$B$15:$B$49,$B108)</f>
        <v>0</v>
      </c>
    </row>
    <row r="109" spans="1:11" x14ac:dyDescent="0.25">
      <c r="A109" s="213" t="s">
        <v>435</v>
      </c>
      <c r="B109" s="200"/>
      <c r="C109" s="202"/>
      <c r="D109" s="200"/>
      <c r="E109" s="200"/>
      <c r="F109" s="200"/>
      <c r="G109" s="200"/>
      <c r="H109" s="200"/>
      <c r="I109" s="200"/>
      <c r="J109" s="200"/>
      <c r="K109" s="200"/>
    </row>
    <row r="110" spans="1:11" s="194" customFormat="1" x14ac:dyDescent="0.25">
      <c r="A110" s="196" t="s">
        <v>104</v>
      </c>
      <c r="B110" s="217" t="s">
        <v>96</v>
      </c>
      <c r="C110" s="196" t="s">
        <v>109</v>
      </c>
      <c r="D110" s="196">
        <v>2016</v>
      </c>
      <c r="E110" s="196">
        <v>2017</v>
      </c>
      <c r="F110" s="196">
        <v>2018</v>
      </c>
      <c r="G110" s="196">
        <v>2019</v>
      </c>
      <c r="H110" s="196">
        <v>2020</v>
      </c>
      <c r="I110" s="196">
        <v>2021</v>
      </c>
      <c r="J110" s="196">
        <v>2022</v>
      </c>
      <c r="K110" s="196">
        <v>2023</v>
      </c>
    </row>
    <row r="111" spans="1:11" ht="14.45" customHeight="1" x14ac:dyDescent="0.25">
      <c r="A111" s="215" t="s">
        <v>105</v>
      </c>
      <c r="B111" s="184" t="s">
        <v>2</v>
      </c>
      <c r="C111" s="208">
        <f>SUM(D111:K111)</f>
        <v>0</v>
      </c>
      <c r="D111" s="214">
        <f>SUMIFS('Potřeby Změna'!D$15:D$49,'Potřeby Změna'!$B$15:$B$49,$B111)</f>
        <v>0</v>
      </c>
      <c r="E111" s="214">
        <f>SUMIFS('Potřeby Změna'!E$15:E$49,'Potřeby Změna'!$B$15:$B$49,$B111)</f>
        <v>0</v>
      </c>
      <c r="F111" s="214">
        <f>SUMIFS('Potřeby Změna'!F$15:F$49,'Potřeby Změna'!$B$15:$B$49,$B111)</f>
        <v>0</v>
      </c>
      <c r="G111" s="214">
        <f>SUMIFS('Potřeby Změna'!G$15:G$49,'Potřeby Změna'!$B$15:$B$49,$B111)</f>
        <v>0</v>
      </c>
      <c r="H111" s="214">
        <f>SUMIFS('Potřeby Změna'!H$15:H$49,'Potřeby Změna'!$B$15:$B$49,$B111)</f>
        <v>0</v>
      </c>
      <c r="I111" s="214">
        <f>SUMIFS('Potřeby Změna'!I$15:I$49,'Potřeby Změna'!$B$15:$B$49,$B111)</f>
        <v>0</v>
      </c>
      <c r="J111" s="214">
        <f>SUMIFS('Potřeby Změna'!J$15:J$49,'Potřeby Změna'!$B$15:$B$49,$B111)</f>
        <v>0</v>
      </c>
      <c r="K111" s="214">
        <f>SUMIFS('Potřeby Změna'!K$15:K$49,'Potřeby Změna'!$B$15:$B$49,$B111)</f>
        <v>0</v>
      </c>
    </row>
    <row r="112" spans="1:11" ht="14.45" customHeight="1" x14ac:dyDescent="0.25">
      <c r="A112" s="215" t="s">
        <v>105</v>
      </c>
      <c r="B112" s="184" t="s">
        <v>403</v>
      </c>
      <c r="C112" s="208">
        <f>SUM(D112:K112)</f>
        <v>0</v>
      </c>
      <c r="D112" s="214">
        <f>SUMIFS('Potřeby Změna'!D$15:D$49,'Potřeby Změna'!$B$15:$B$49,$B112)</f>
        <v>0</v>
      </c>
      <c r="E112" s="214">
        <f>SUMIFS('Potřeby Změna'!E$15:E$49,'Potřeby Změna'!$B$15:$B$49,$B112)</f>
        <v>0</v>
      </c>
      <c r="F112" s="214">
        <f>SUMIFS('Potřeby Změna'!F$15:F$49,'Potřeby Změna'!$B$15:$B$49,$B112)</f>
        <v>0</v>
      </c>
      <c r="G112" s="214">
        <f>SUMIFS('Potřeby Změna'!G$15:G$49,'Potřeby Změna'!$B$15:$B$49,$B112)</f>
        <v>0</v>
      </c>
      <c r="H112" s="214">
        <f>SUMIFS('Potřeby Změna'!H$15:H$49,'Potřeby Změna'!$B$15:$B$49,$B112)</f>
        <v>0</v>
      </c>
      <c r="I112" s="214">
        <f>SUMIFS('Potřeby Změna'!I$15:I$49,'Potřeby Změna'!$B$15:$B$49,$B112)</f>
        <v>0</v>
      </c>
      <c r="J112" s="214">
        <f>SUMIFS('Potřeby Změna'!J$15:J$49,'Potřeby Změna'!$B$15:$B$49,$B112)</f>
        <v>0</v>
      </c>
      <c r="K112" s="214">
        <f>SUMIFS('Potřeby Změna'!K$15:K$49,'Potřeby Změna'!$B$15:$B$49,$B112)</f>
        <v>0</v>
      </c>
    </row>
    <row r="113" spans="1:11" ht="14.45" customHeight="1" x14ac:dyDescent="0.25">
      <c r="A113" s="215" t="s">
        <v>105</v>
      </c>
      <c r="B113" s="184" t="s">
        <v>3</v>
      </c>
      <c r="C113" s="208">
        <f>SUM(D113:K113)</f>
        <v>0</v>
      </c>
      <c r="D113" s="214">
        <f>SUMIFS('Potřeby Změna'!D$15:D$49,'Potřeby Změna'!$B$15:$B$49,$B113)</f>
        <v>0</v>
      </c>
      <c r="E113" s="214">
        <f>SUMIFS('Potřeby Změna'!E$15:E$49,'Potřeby Změna'!$B$15:$B$49,$B113)</f>
        <v>0</v>
      </c>
      <c r="F113" s="214">
        <f>SUMIFS('Potřeby Změna'!F$15:F$49,'Potřeby Změna'!$B$15:$B$49,$B113)</f>
        <v>0</v>
      </c>
      <c r="G113" s="214">
        <f>SUMIFS('Potřeby Změna'!G$15:G$49,'Potřeby Změna'!$B$15:$B$49,$B113)</f>
        <v>0</v>
      </c>
      <c r="H113" s="214">
        <f>SUMIFS('Potřeby Změna'!H$15:H$49,'Potřeby Změna'!$B$15:$B$49,$B113)</f>
        <v>0</v>
      </c>
      <c r="I113" s="214">
        <f>SUMIFS('Potřeby Změna'!I$15:I$49,'Potřeby Změna'!$B$15:$B$49,$B113)</f>
        <v>0</v>
      </c>
      <c r="J113" s="214">
        <f>SUMIFS('Potřeby Změna'!J$15:J$49,'Potřeby Změna'!$B$15:$B$49,$B113)</f>
        <v>0</v>
      </c>
      <c r="K113" s="214">
        <f>SUMIFS('Potřeby Změna'!K$15:K$49,'Potřeby Změna'!$B$15:$B$49,$B113)</f>
        <v>0</v>
      </c>
    </row>
    <row r="114" spans="1:11" ht="14.45" customHeight="1" x14ac:dyDescent="0.25">
      <c r="A114" s="215" t="s">
        <v>105</v>
      </c>
      <c r="B114" s="184" t="s">
        <v>4</v>
      </c>
      <c r="C114" s="208">
        <f t="shared" ref="C114:C162" si="54">SUM(D114:K114)</f>
        <v>0</v>
      </c>
      <c r="D114" s="214">
        <f>SUMIFS('Potřeby Změna'!D$15:D$49,'Potřeby Změna'!$B$15:$B$49,$B114)</f>
        <v>0</v>
      </c>
      <c r="E114" s="214">
        <f>SUMIFS('Potřeby Změna'!E$15:E$49,'Potřeby Změna'!$B$15:$B$49,$B114)</f>
        <v>0</v>
      </c>
      <c r="F114" s="214">
        <f>SUMIFS('Potřeby Změna'!F$15:F$49,'Potřeby Změna'!$B$15:$B$49,$B114)</f>
        <v>0</v>
      </c>
      <c r="G114" s="214">
        <f>SUMIFS('Potřeby Změna'!G$15:G$49,'Potřeby Změna'!$B$15:$B$49,$B114)</f>
        <v>0</v>
      </c>
      <c r="H114" s="214">
        <f>SUMIFS('Potřeby Změna'!H$15:H$49,'Potřeby Změna'!$B$15:$B$49,$B114)</f>
        <v>0</v>
      </c>
      <c r="I114" s="214">
        <f>SUMIFS('Potřeby Změna'!I$15:I$49,'Potřeby Změna'!$B$15:$B$49,$B114)</f>
        <v>0</v>
      </c>
      <c r="J114" s="214">
        <f>SUMIFS('Potřeby Změna'!J$15:J$49,'Potřeby Změna'!$B$15:$B$49,$B114)</f>
        <v>0</v>
      </c>
      <c r="K114" s="214">
        <f>SUMIFS('Potřeby Změna'!K$15:K$49,'Potřeby Změna'!$B$15:$B$49,$B114)</f>
        <v>0</v>
      </c>
    </row>
    <row r="115" spans="1:11" ht="14.45" customHeight="1" x14ac:dyDescent="0.25">
      <c r="A115" s="215" t="s">
        <v>105</v>
      </c>
      <c r="B115" s="184" t="s">
        <v>5</v>
      </c>
      <c r="C115" s="208">
        <f t="shared" si="54"/>
        <v>0</v>
      </c>
      <c r="D115" s="214">
        <f>SUMIFS('Potřeby Změna'!D$15:D$49,'Potřeby Změna'!$B$15:$B$49,$B115)</f>
        <v>0</v>
      </c>
      <c r="E115" s="214">
        <f>SUMIFS('Potřeby Změna'!E$15:E$49,'Potřeby Změna'!$B$15:$B$49,$B115)</f>
        <v>0</v>
      </c>
      <c r="F115" s="214">
        <f>SUMIFS('Potřeby Změna'!F$15:F$49,'Potřeby Změna'!$B$15:$B$49,$B115)</f>
        <v>0</v>
      </c>
      <c r="G115" s="214">
        <f>SUMIFS('Potřeby Změna'!G$15:G$49,'Potřeby Změna'!$B$15:$B$49,$B115)</f>
        <v>0</v>
      </c>
      <c r="H115" s="214">
        <f>SUMIFS('Potřeby Změna'!H$15:H$49,'Potřeby Změna'!$B$15:$B$49,$B115)</f>
        <v>0</v>
      </c>
      <c r="I115" s="214">
        <f>SUMIFS('Potřeby Změna'!I$15:I$49,'Potřeby Změna'!$B$15:$B$49,$B115)</f>
        <v>0</v>
      </c>
      <c r="J115" s="214">
        <f>SUMIFS('Potřeby Změna'!J$15:J$49,'Potřeby Změna'!$B$15:$B$49,$B115)</f>
        <v>0</v>
      </c>
      <c r="K115" s="214">
        <f>SUMIFS('Potřeby Změna'!K$15:K$49,'Potřeby Změna'!$B$15:$B$49,$B115)</f>
        <v>0</v>
      </c>
    </row>
    <row r="116" spans="1:11" ht="14.45" customHeight="1" x14ac:dyDescent="0.25">
      <c r="A116" s="215" t="s">
        <v>105</v>
      </c>
      <c r="B116" s="184" t="s">
        <v>6</v>
      </c>
      <c r="C116" s="208">
        <f t="shared" si="54"/>
        <v>0</v>
      </c>
      <c r="D116" s="214">
        <f>SUMIFS('Potřeby Změna'!D$15:D$49,'Potřeby Změna'!$B$15:$B$49,$B116)</f>
        <v>0</v>
      </c>
      <c r="E116" s="214">
        <f>SUMIFS('Potřeby Změna'!E$15:E$49,'Potřeby Změna'!$B$15:$B$49,$B116)</f>
        <v>0</v>
      </c>
      <c r="F116" s="214">
        <f>SUMIFS('Potřeby Změna'!F$15:F$49,'Potřeby Změna'!$B$15:$B$49,$B116)</f>
        <v>0</v>
      </c>
      <c r="G116" s="214">
        <f>SUMIFS('Potřeby Změna'!G$15:G$49,'Potřeby Změna'!$B$15:$B$49,$B116)</f>
        <v>0</v>
      </c>
      <c r="H116" s="214">
        <f>SUMIFS('Potřeby Změna'!H$15:H$49,'Potřeby Změna'!$B$15:$B$49,$B116)</f>
        <v>0</v>
      </c>
      <c r="I116" s="214">
        <f>SUMIFS('Potřeby Změna'!I$15:I$49,'Potřeby Změna'!$B$15:$B$49,$B116)</f>
        <v>0</v>
      </c>
      <c r="J116" s="214">
        <f>SUMIFS('Potřeby Změna'!J$15:J$49,'Potřeby Změna'!$B$15:$B$49,$B116)</f>
        <v>0</v>
      </c>
      <c r="K116" s="214">
        <f>SUMIFS('Potřeby Změna'!K$15:K$49,'Potřeby Změna'!$B$15:$B$49,$B116)</f>
        <v>0</v>
      </c>
    </row>
    <row r="117" spans="1:11" ht="14.45" customHeight="1" x14ac:dyDescent="0.25">
      <c r="A117" s="215" t="s">
        <v>105</v>
      </c>
      <c r="B117" s="184" t="s">
        <v>7</v>
      </c>
      <c r="C117" s="208">
        <f t="shared" si="54"/>
        <v>0</v>
      </c>
      <c r="D117" s="214">
        <f>SUMIFS('Potřeby Změna'!D$15:D$49,'Potřeby Změna'!$B$15:$B$49,$B117)</f>
        <v>0</v>
      </c>
      <c r="E117" s="214">
        <f>SUMIFS('Potřeby Změna'!E$15:E$49,'Potřeby Změna'!$B$15:$B$49,$B117)</f>
        <v>0</v>
      </c>
      <c r="F117" s="214">
        <f>SUMIFS('Potřeby Změna'!F$15:F$49,'Potřeby Změna'!$B$15:$B$49,$B117)</f>
        <v>0</v>
      </c>
      <c r="G117" s="214">
        <f>SUMIFS('Potřeby Změna'!G$15:G$49,'Potřeby Změna'!$B$15:$B$49,$B117)</f>
        <v>0</v>
      </c>
      <c r="H117" s="214">
        <f>SUMIFS('Potřeby Změna'!H$15:H$49,'Potřeby Změna'!$B$15:$B$49,$B117)</f>
        <v>0</v>
      </c>
      <c r="I117" s="214">
        <f>SUMIFS('Potřeby Změna'!I$15:I$49,'Potřeby Změna'!$B$15:$B$49,$B117)</f>
        <v>0</v>
      </c>
      <c r="J117" s="214">
        <f>SUMIFS('Potřeby Změna'!J$15:J$49,'Potřeby Změna'!$B$15:$B$49,$B117)</f>
        <v>0</v>
      </c>
      <c r="K117" s="214">
        <f>SUMIFS('Potřeby Změna'!K$15:K$49,'Potřeby Změna'!$B$15:$B$49,$B117)</f>
        <v>0</v>
      </c>
    </row>
    <row r="118" spans="1:11" ht="14.45" customHeight="1" x14ac:dyDescent="0.25">
      <c r="A118" s="215" t="s">
        <v>105</v>
      </c>
      <c r="B118" s="184" t="s">
        <v>8</v>
      </c>
      <c r="C118" s="208">
        <f t="shared" si="54"/>
        <v>0</v>
      </c>
      <c r="D118" s="214">
        <f>SUMIFS('Potřeby Změna'!D$15:D$49,'Potřeby Změna'!$B$15:$B$49,$B118)</f>
        <v>0</v>
      </c>
      <c r="E118" s="214">
        <f>SUMIFS('Potřeby Změna'!E$15:E$49,'Potřeby Změna'!$B$15:$B$49,$B118)</f>
        <v>0</v>
      </c>
      <c r="F118" s="214">
        <f>SUMIFS('Potřeby Změna'!F$15:F$49,'Potřeby Změna'!$B$15:$B$49,$B118)</f>
        <v>0</v>
      </c>
      <c r="G118" s="214">
        <f>SUMIFS('Potřeby Změna'!G$15:G$49,'Potřeby Změna'!$B$15:$B$49,$B118)</f>
        <v>0</v>
      </c>
      <c r="H118" s="214">
        <f>SUMIFS('Potřeby Změna'!H$15:H$49,'Potřeby Změna'!$B$15:$B$49,$B118)</f>
        <v>0</v>
      </c>
      <c r="I118" s="214">
        <f>SUMIFS('Potřeby Změna'!I$15:I$49,'Potřeby Změna'!$B$15:$B$49,$B118)</f>
        <v>0</v>
      </c>
      <c r="J118" s="214">
        <f>SUMIFS('Potřeby Změna'!J$15:J$49,'Potřeby Změna'!$B$15:$B$49,$B118)</f>
        <v>0</v>
      </c>
      <c r="K118" s="214">
        <f>SUMIFS('Potřeby Změna'!K$15:K$49,'Potřeby Změna'!$B$15:$B$49,$B118)</f>
        <v>0</v>
      </c>
    </row>
    <row r="119" spans="1:11" ht="14.45" customHeight="1" x14ac:dyDescent="0.25">
      <c r="A119" s="215" t="s">
        <v>105</v>
      </c>
      <c r="B119" s="184" t="s">
        <v>9</v>
      </c>
      <c r="C119" s="208">
        <f t="shared" si="54"/>
        <v>0</v>
      </c>
      <c r="D119" s="214">
        <f>SUMIFS('Potřeby Změna'!D$15:D$49,'Potřeby Změna'!$B$15:$B$49,$B119)</f>
        <v>0</v>
      </c>
      <c r="E119" s="214">
        <f>SUMIFS('Potřeby Změna'!E$15:E$49,'Potřeby Změna'!$B$15:$B$49,$B119)</f>
        <v>0</v>
      </c>
      <c r="F119" s="214">
        <f>SUMIFS('Potřeby Změna'!F$15:F$49,'Potřeby Změna'!$B$15:$B$49,$B119)</f>
        <v>0</v>
      </c>
      <c r="G119" s="214">
        <f>SUMIFS('Potřeby Změna'!G$15:G$49,'Potřeby Změna'!$B$15:$B$49,$B119)</f>
        <v>0</v>
      </c>
      <c r="H119" s="214">
        <f>SUMIFS('Potřeby Změna'!H$15:H$49,'Potřeby Změna'!$B$15:$B$49,$B119)</f>
        <v>0</v>
      </c>
      <c r="I119" s="214">
        <f>SUMIFS('Potřeby Změna'!I$15:I$49,'Potřeby Změna'!$B$15:$B$49,$B119)</f>
        <v>0</v>
      </c>
      <c r="J119" s="214">
        <f>SUMIFS('Potřeby Změna'!J$15:J$49,'Potřeby Změna'!$B$15:$B$49,$B119)</f>
        <v>0</v>
      </c>
      <c r="K119" s="214">
        <f>SUMIFS('Potřeby Změna'!K$15:K$49,'Potřeby Změna'!$B$15:$B$49,$B119)</f>
        <v>0</v>
      </c>
    </row>
    <row r="120" spans="1:11" ht="14.45" customHeight="1" x14ac:dyDescent="0.25">
      <c r="A120" s="215" t="s">
        <v>105</v>
      </c>
      <c r="B120" s="184" t="s">
        <v>404</v>
      </c>
      <c r="C120" s="208">
        <f t="shared" si="54"/>
        <v>0</v>
      </c>
      <c r="D120" s="214">
        <f>SUMIFS('Potřeby Změna'!D$15:D$49,'Potřeby Změna'!$B$15:$B$49,$B120)</f>
        <v>0</v>
      </c>
      <c r="E120" s="214">
        <f>SUMIFS('Potřeby Změna'!E$15:E$49,'Potřeby Změna'!$B$15:$B$49,$B120)</f>
        <v>0</v>
      </c>
      <c r="F120" s="214">
        <f>SUMIFS('Potřeby Změna'!F$15:F$49,'Potřeby Změna'!$B$15:$B$49,$B120)</f>
        <v>0</v>
      </c>
      <c r="G120" s="214">
        <f>SUMIFS('Potřeby Změna'!G$15:G$49,'Potřeby Změna'!$B$15:$B$49,$B120)</f>
        <v>0</v>
      </c>
      <c r="H120" s="214">
        <f>SUMIFS('Potřeby Změna'!H$15:H$49,'Potřeby Změna'!$B$15:$B$49,$B120)</f>
        <v>0</v>
      </c>
      <c r="I120" s="214">
        <f>SUMIFS('Potřeby Změna'!I$15:I$49,'Potřeby Změna'!$B$15:$B$49,$B120)</f>
        <v>0</v>
      </c>
      <c r="J120" s="214">
        <f>SUMIFS('Potřeby Změna'!J$15:J$49,'Potřeby Změna'!$B$15:$B$49,$B120)</f>
        <v>0</v>
      </c>
      <c r="K120" s="214">
        <f>SUMIFS('Potřeby Změna'!K$15:K$49,'Potřeby Změna'!$B$15:$B$49,$B120)</f>
        <v>0</v>
      </c>
    </row>
    <row r="121" spans="1:11" ht="14.45" customHeight="1" x14ac:dyDescent="0.25">
      <c r="A121" s="215" t="s">
        <v>105</v>
      </c>
      <c r="B121" s="184" t="s">
        <v>10</v>
      </c>
      <c r="C121" s="208">
        <f t="shared" si="54"/>
        <v>0</v>
      </c>
      <c r="D121" s="214">
        <f>SUMIFS('Potřeby Změna'!D$15:D$49,'Potřeby Změna'!$B$15:$B$49,$B121)</f>
        <v>0</v>
      </c>
      <c r="E121" s="214">
        <f>SUMIFS('Potřeby Změna'!E$15:E$49,'Potřeby Změna'!$B$15:$B$49,$B121)</f>
        <v>0</v>
      </c>
      <c r="F121" s="214">
        <f>SUMIFS('Potřeby Změna'!F$15:F$49,'Potřeby Změna'!$B$15:$B$49,$B121)</f>
        <v>0</v>
      </c>
      <c r="G121" s="214">
        <f>SUMIFS('Potřeby Změna'!G$15:G$49,'Potřeby Změna'!$B$15:$B$49,$B121)</f>
        <v>0</v>
      </c>
      <c r="H121" s="214">
        <f>SUMIFS('Potřeby Změna'!H$15:H$49,'Potřeby Změna'!$B$15:$B$49,$B121)</f>
        <v>0</v>
      </c>
      <c r="I121" s="214">
        <f>SUMIFS('Potřeby Změna'!I$15:I$49,'Potřeby Změna'!$B$15:$B$49,$B121)</f>
        <v>0</v>
      </c>
      <c r="J121" s="214">
        <f>SUMIFS('Potřeby Změna'!J$15:J$49,'Potřeby Změna'!$B$15:$B$49,$B121)</f>
        <v>0</v>
      </c>
      <c r="K121" s="214">
        <f>SUMIFS('Potřeby Změna'!K$15:K$49,'Potřeby Změna'!$B$15:$B$49,$B121)</f>
        <v>0</v>
      </c>
    </row>
    <row r="122" spans="1:11" ht="14.45" customHeight="1" x14ac:dyDescent="0.25">
      <c r="A122" s="215" t="s">
        <v>105</v>
      </c>
      <c r="B122" s="184" t="s">
        <v>11</v>
      </c>
      <c r="C122" s="208">
        <f t="shared" si="54"/>
        <v>0</v>
      </c>
      <c r="D122" s="214">
        <f>SUMIFS('Potřeby Změna'!D$15:D$49,'Potřeby Změna'!$B$15:$B$49,$B122)</f>
        <v>0</v>
      </c>
      <c r="E122" s="214">
        <f>SUMIFS('Potřeby Změna'!E$15:E$49,'Potřeby Změna'!$B$15:$B$49,$B122)</f>
        <v>0</v>
      </c>
      <c r="F122" s="214">
        <f>SUMIFS('Potřeby Změna'!F$15:F$49,'Potřeby Změna'!$B$15:$B$49,$B122)</f>
        <v>0</v>
      </c>
      <c r="G122" s="214">
        <f>SUMIFS('Potřeby Změna'!G$15:G$49,'Potřeby Změna'!$B$15:$B$49,$B122)</f>
        <v>0</v>
      </c>
      <c r="H122" s="214">
        <f>SUMIFS('Potřeby Změna'!H$15:H$49,'Potřeby Změna'!$B$15:$B$49,$B122)</f>
        <v>0</v>
      </c>
      <c r="I122" s="214">
        <f>SUMIFS('Potřeby Změna'!I$15:I$49,'Potřeby Změna'!$B$15:$B$49,$B122)</f>
        <v>0</v>
      </c>
      <c r="J122" s="214">
        <f>SUMIFS('Potřeby Změna'!J$15:J$49,'Potřeby Změna'!$B$15:$B$49,$B122)</f>
        <v>0</v>
      </c>
      <c r="K122" s="214">
        <f>SUMIFS('Potřeby Změna'!K$15:K$49,'Potřeby Změna'!$B$15:$B$49,$B122)</f>
        <v>0</v>
      </c>
    </row>
    <row r="123" spans="1:11" ht="14.45" customHeight="1" x14ac:dyDescent="0.25">
      <c r="A123" s="215" t="s">
        <v>105</v>
      </c>
      <c r="B123" s="184" t="s">
        <v>12</v>
      </c>
      <c r="C123" s="208">
        <f t="shared" si="54"/>
        <v>0</v>
      </c>
      <c r="D123" s="214">
        <f>SUMIFS('Potřeby Změna'!D$15:D$49,'Potřeby Změna'!$B$15:$B$49,$B123)</f>
        <v>0</v>
      </c>
      <c r="E123" s="214">
        <f>SUMIFS('Potřeby Změna'!E$15:E$49,'Potřeby Změna'!$B$15:$B$49,$B123)</f>
        <v>0</v>
      </c>
      <c r="F123" s="214">
        <f>SUMIFS('Potřeby Změna'!F$15:F$49,'Potřeby Změna'!$B$15:$B$49,$B123)</f>
        <v>0</v>
      </c>
      <c r="G123" s="214">
        <f>SUMIFS('Potřeby Změna'!G$15:G$49,'Potřeby Změna'!$B$15:$B$49,$B123)</f>
        <v>0</v>
      </c>
      <c r="H123" s="214">
        <f>SUMIFS('Potřeby Změna'!H$15:H$49,'Potřeby Změna'!$B$15:$B$49,$B123)</f>
        <v>0</v>
      </c>
      <c r="I123" s="214">
        <f>SUMIFS('Potřeby Změna'!I$15:I$49,'Potřeby Změna'!$B$15:$B$49,$B123)</f>
        <v>0</v>
      </c>
      <c r="J123" s="214">
        <f>SUMIFS('Potřeby Změna'!J$15:J$49,'Potřeby Změna'!$B$15:$B$49,$B123)</f>
        <v>0</v>
      </c>
      <c r="K123" s="214">
        <f>SUMIFS('Potřeby Změna'!K$15:K$49,'Potřeby Změna'!$B$15:$B$49,$B123)</f>
        <v>0</v>
      </c>
    </row>
    <row r="124" spans="1:11" ht="14.45" customHeight="1" x14ac:dyDescent="0.25">
      <c r="A124" s="215" t="s">
        <v>105</v>
      </c>
      <c r="B124" s="184" t="s">
        <v>405</v>
      </c>
      <c r="C124" s="208">
        <f t="shared" si="54"/>
        <v>0</v>
      </c>
      <c r="D124" s="214">
        <f>SUMIFS('Potřeby Změna'!D$15:D$49,'Potřeby Změna'!$B$15:$B$49,$B124)</f>
        <v>0</v>
      </c>
      <c r="E124" s="214">
        <f>SUMIFS('Potřeby Změna'!E$15:E$49,'Potřeby Změna'!$B$15:$B$49,$B124)</f>
        <v>0</v>
      </c>
      <c r="F124" s="214">
        <f>SUMIFS('Potřeby Změna'!F$15:F$49,'Potřeby Změna'!$B$15:$B$49,$B124)</f>
        <v>0</v>
      </c>
      <c r="G124" s="214">
        <f>SUMIFS('Potřeby Změna'!G$15:G$49,'Potřeby Změna'!$B$15:$B$49,$B124)</f>
        <v>0</v>
      </c>
      <c r="H124" s="214">
        <f>SUMIFS('Potřeby Změna'!H$15:H$49,'Potřeby Změna'!$B$15:$B$49,$B124)</f>
        <v>0</v>
      </c>
      <c r="I124" s="214">
        <f>SUMIFS('Potřeby Změna'!I$15:I$49,'Potřeby Změna'!$B$15:$B$49,$B124)</f>
        <v>0</v>
      </c>
      <c r="J124" s="214">
        <f>SUMIFS('Potřeby Změna'!J$15:J$49,'Potřeby Změna'!$B$15:$B$49,$B124)</f>
        <v>0</v>
      </c>
      <c r="K124" s="214">
        <f>SUMIFS('Potřeby Změna'!K$15:K$49,'Potřeby Změna'!$B$15:$B$49,$B124)</f>
        <v>0</v>
      </c>
    </row>
    <row r="125" spans="1:11" ht="14.45" customHeight="1" x14ac:dyDescent="0.25">
      <c r="A125" s="215" t="s">
        <v>105</v>
      </c>
      <c r="B125" s="184" t="s">
        <v>13</v>
      </c>
      <c r="C125" s="208">
        <f t="shared" si="54"/>
        <v>0</v>
      </c>
      <c r="D125" s="214">
        <f>SUMIFS('Potřeby Změna'!D$15:D$49,'Potřeby Změna'!$B$15:$B$49,$B125)</f>
        <v>0</v>
      </c>
      <c r="E125" s="214">
        <f>SUMIFS('Potřeby Změna'!E$15:E$49,'Potřeby Změna'!$B$15:$B$49,$B125)</f>
        <v>0</v>
      </c>
      <c r="F125" s="214">
        <f>SUMIFS('Potřeby Změna'!F$15:F$49,'Potřeby Změna'!$B$15:$B$49,$B125)</f>
        <v>0</v>
      </c>
      <c r="G125" s="214">
        <f>SUMIFS('Potřeby Změna'!G$15:G$49,'Potřeby Změna'!$B$15:$B$49,$B125)</f>
        <v>0</v>
      </c>
      <c r="H125" s="214">
        <f>SUMIFS('Potřeby Změna'!H$15:H$49,'Potřeby Změna'!$B$15:$B$49,$B125)</f>
        <v>0</v>
      </c>
      <c r="I125" s="214">
        <f>SUMIFS('Potřeby Změna'!I$15:I$49,'Potřeby Změna'!$B$15:$B$49,$B125)</f>
        <v>0</v>
      </c>
      <c r="J125" s="214">
        <f>SUMIFS('Potřeby Změna'!J$15:J$49,'Potřeby Změna'!$B$15:$B$49,$B125)</f>
        <v>0</v>
      </c>
      <c r="K125" s="214">
        <f>SUMIFS('Potřeby Změna'!K$15:K$49,'Potřeby Změna'!$B$15:$B$49,$B125)</f>
        <v>0</v>
      </c>
    </row>
    <row r="126" spans="1:11" ht="14.45" customHeight="1" x14ac:dyDescent="0.25">
      <c r="A126" s="215" t="s">
        <v>105</v>
      </c>
      <c r="B126" s="184" t="s">
        <v>14</v>
      </c>
      <c r="C126" s="208">
        <f t="shared" si="54"/>
        <v>0</v>
      </c>
      <c r="D126" s="214">
        <f>SUMIFS('Potřeby Změna'!D$15:D$49,'Potřeby Změna'!$B$15:$B$49,$B126)</f>
        <v>0</v>
      </c>
      <c r="E126" s="214">
        <f>SUMIFS('Potřeby Změna'!E$15:E$49,'Potřeby Změna'!$B$15:$B$49,$B126)</f>
        <v>0</v>
      </c>
      <c r="F126" s="214">
        <f>SUMIFS('Potřeby Změna'!F$15:F$49,'Potřeby Změna'!$B$15:$B$49,$B126)</f>
        <v>0</v>
      </c>
      <c r="G126" s="214">
        <f>SUMIFS('Potřeby Změna'!G$15:G$49,'Potřeby Změna'!$B$15:$B$49,$B126)</f>
        <v>0</v>
      </c>
      <c r="H126" s="214">
        <f>SUMIFS('Potřeby Změna'!H$15:H$49,'Potřeby Změna'!$B$15:$B$49,$B126)</f>
        <v>0</v>
      </c>
      <c r="I126" s="214">
        <f>SUMIFS('Potřeby Změna'!I$15:I$49,'Potřeby Změna'!$B$15:$B$49,$B126)</f>
        <v>0</v>
      </c>
      <c r="J126" s="214">
        <f>SUMIFS('Potřeby Změna'!J$15:J$49,'Potřeby Změna'!$B$15:$B$49,$B126)</f>
        <v>0</v>
      </c>
      <c r="K126" s="214">
        <f>SUMIFS('Potřeby Změna'!K$15:K$49,'Potřeby Změna'!$B$15:$B$49,$B126)</f>
        <v>0</v>
      </c>
    </row>
    <row r="127" spans="1:11" ht="14.45" customHeight="1" x14ac:dyDescent="0.25">
      <c r="A127" s="215" t="s">
        <v>105</v>
      </c>
      <c r="B127" s="184" t="s">
        <v>406</v>
      </c>
      <c r="C127" s="208">
        <f t="shared" si="54"/>
        <v>0</v>
      </c>
      <c r="D127" s="214">
        <f>SUMIFS('Potřeby Změna'!D$15:D$49,'Potřeby Změna'!$B$15:$B$49,$B127)</f>
        <v>0</v>
      </c>
      <c r="E127" s="214">
        <f>SUMIFS('Potřeby Změna'!E$15:E$49,'Potřeby Změna'!$B$15:$B$49,$B127)</f>
        <v>0</v>
      </c>
      <c r="F127" s="214">
        <f>SUMIFS('Potřeby Změna'!F$15:F$49,'Potřeby Změna'!$B$15:$B$49,$B127)</f>
        <v>0</v>
      </c>
      <c r="G127" s="214">
        <f>SUMIFS('Potřeby Změna'!G$15:G$49,'Potřeby Změna'!$B$15:$B$49,$B127)</f>
        <v>0</v>
      </c>
      <c r="H127" s="214">
        <f>SUMIFS('Potřeby Změna'!H$15:H$49,'Potřeby Změna'!$B$15:$B$49,$B127)</f>
        <v>0</v>
      </c>
      <c r="I127" s="214">
        <f>SUMIFS('Potřeby Změna'!I$15:I$49,'Potřeby Změna'!$B$15:$B$49,$B127)</f>
        <v>0</v>
      </c>
      <c r="J127" s="214">
        <f>SUMIFS('Potřeby Změna'!J$15:J$49,'Potřeby Změna'!$B$15:$B$49,$B127)</f>
        <v>0</v>
      </c>
      <c r="K127" s="214">
        <f>SUMIFS('Potřeby Změna'!K$15:K$49,'Potřeby Změna'!$B$15:$B$49,$B127)</f>
        <v>0</v>
      </c>
    </row>
    <row r="128" spans="1:11" ht="14.45" customHeight="1" x14ac:dyDescent="0.25">
      <c r="A128" s="215" t="s">
        <v>105</v>
      </c>
      <c r="B128" s="184" t="s">
        <v>15</v>
      </c>
      <c r="C128" s="208">
        <f t="shared" si="54"/>
        <v>0</v>
      </c>
      <c r="D128" s="214">
        <f>SUMIFS('Potřeby Změna'!D$15:D$49,'Potřeby Změna'!$B$15:$B$49,$B128)</f>
        <v>0</v>
      </c>
      <c r="E128" s="214">
        <f>SUMIFS('Potřeby Změna'!E$15:E$49,'Potřeby Změna'!$B$15:$B$49,$B128)</f>
        <v>0</v>
      </c>
      <c r="F128" s="214">
        <f>SUMIFS('Potřeby Změna'!F$15:F$49,'Potřeby Změna'!$B$15:$B$49,$B128)</f>
        <v>0</v>
      </c>
      <c r="G128" s="214">
        <f>SUMIFS('Potřeby Změna'!G$15:G$49,'Potřeby Změna'!$B$15:$B$49,$B128)</f>
        <v>0</v>
      </c>
      <c r="H128" s="214">
        <f>SUMIFS('Potřeby Změna'!H$15:H$49,'Potřeby Změna'!$B$15:$B$49,$B128)</f>
        <v>0</v>
      </c>
      <c r="I128" s="214">
        <f>SUMIFS('Potřeby Změna'!I$15:I$49,'Potřeby Změna'!$B$15:$B$49,$B128)</f>
        <v>0</v>
      </c>
      <c r="J128" s="214">
        <f>SUMIFS('Potřeby Změna'!J$15:J$49,'Potřeby Změna'!$B$15:$B$49,$B128)</f>
        <v>0</v>
      </c>
      <c r="K128" s="214">
        <f>SUMIFS('Potřeby Změna'!K$15:K$49,'Potřeby Změna'!$B$15:$B$49,$B128)</f>
        <v>0</v>
      </c>
    </row>
    <row r="129" spans="1:11" ht="14.45" customHeight="1" x14ac:dyDescent="0.25">
      <c r="A129" s="215" t="s">
        <v>105</v>
      </c>
      <c r="B129" s="184" t="s">
        <v>16</v>
      </c>
      <c r="C129" s="208">
        <f t="shared" si="54"/>
        <v>0</v>
      </c>
      <c r="D129" s="214">
        <f>SUMIFS('Potřeby Změna'!D$15:D$49,'Potřeby Změna'!$B$15:$B$49,$B129)</f>
        <v>0</v>
      </c>
      <c r="E129" s="214">
        <f>SUMIFS('Potřeby Změna'!E$15:E$49,'Potřeby Změna'!$B$15:$B$49,$B129)</f>
        <v>0</v>
      </c>
      <c r="F129" s="214">
        <f>SUMIFS('Potřeby Změna'!F$15:F$49,'Potřeby Změna'!$B$15:$B$49,$B129)</f>
        <v>0</v>
      </c>
      <c r="G129" s="214">
        <f>SUMIFS('Potřeby Změna'!G$15:G$49,'Potřeby Změna'!$B$15:$B$49,$B129)</f>
        <v>0</v>
      </c>
      <c r="H129" s="214">
        <f>SUMIFS('Potřeby Změna'!H$15:H$49,'Potřeby Změna'!$B$15:$B$49,$B129)</f>
        <v>0</v>
      </c>
      <c r="I129" s="214">
        <f>SUMIFS('Potřeby Změna'!I$15:I$49,'Potřeby Změna'!$B$15:$B$49,$B129)</f>
        <v>0</v>
      </c>
      <c r="J129" s="214">
        <f>SUMIFS('Potřeby Změna'!J$15:J$49,'Potřeby Změna'!$B$15:$B$49,$B129)</f>
        <v>0</v>
      </c>
      <c r="K129" s="214">
        <f>SUMIFS('Potřeby Změna'!K$15:K$49,'Potřeby Změna'!$B$15:$B$49,$B129)</f>
        <v>0</v>
      </c>
    </row>
    <row r="130" spans="1:11" ht="14.45" customHeight="1" x14ac:dyDescent="0.25">
      <c r="A130" s="215" t="s">
        <v>105</v>
      </c>
      <c r="B130" s="184" t="s">
        <v>47</v>
      </c>
      <c r="C130" s="208">
        <f t="shared" si="54"/>
        <v>0</v>
      </c>
      <c r="D130" s="214">
        <f>SUMIFS('Potřeby Změna'!D$15:D$49,'Potřeby Změna'!$B$15:$B$49,$B130)</f>
        <v>0</v>
      </c>
      <c r="E130" s="214">
        <f>SUMIFS('Potřeby Změna'!E$15:E$49,'Potřeby Změna'!$B$15:$B$49,$B130)</f>
        <v>0</v>
      </c>
      <c r="F130" s="214">
        <f>SUMIFS('Potřeby Změna'!F$15:F$49,'Potřeby Změna'!$B$15:$B$49,$B130)</f>
        <v>0</v>
      </c>
      <c r="G130" s="214">
        <f>SUMIFS('Potřeby Změna'!G$15:G$49,'Potřeby Změna'!$B$15:$B$49,$B130)</f>
        <v>0</v>
      </c>
      <c r="H130" s="214">
        <f>SUMIFS('Potřeby Změna'!H$15:H$49,'Potřeby Změna'!$B$15:$B$49,$B130)</f>
        <v>0</v>
      </c>
      <c r="I130" s="214">
        <f>SUMIFS('Potřeby Změna'!I$15:I$49,'Potřeby Změna'!$B$15:$B$49,$B130)</f>
        <v>0</v>
      </c>
      <c r="J130" s="214">
        <f>SUMIFS('Potřeby Změna'!J$15:J$49,'Potřeby Změna'!$B$15:$B$49,$B130)</f>
        <v>0</v>
      </c>
      <c r="K130" s="214">
        <f>SUMIFS('Potřeby Změna'!K$15:K$49,'Potřeby Změna'!$B$15:$B$49,$B130)</f>
        <v>0</v>
      </c>
    </row>
    <row r="131" spans="1:11" ht="14.45" customHeight="1" x14ac:dyDescent="0.25">
      <c r="A131" s="215" t="s">
        <v>105</v>
      </c>
      <c r="B131" s="184" t="s">
        <v>17</v>
      </c>
      <c r="C131" s="208">
        <f t="shared" si="54"/>
        <v>0</v>
      </c>
      <c r="D131" s="214">
        <f>SUMIFS('Potřeby Změna'!D$15:D$49,'Potřeby Změna'!$B$15:$B$49,$B131)</f>
        <v>0</v>
      </c>
      <c r="E131" s="214">
        <f>SUMIFS('Potřeby Změna'!E$15:E$49,'Potřeby Změna'!$B$15:$B$49,$B131)</f>
        <v>0</v>
      </c>
      <c r="F131" s="214">
        <f>SUMIFS('Potřeby Změna'!F$15:F$49,'Potřeby Změna'!$B$15:$B$49,$B131)</f>
        <v>0</v>
      </c>
      <c r="G131" s="214">
        <f>SUMIFS('Potřeby Změna'!G$15:G$49,'Potřeby Změna'!$B$15:$B$49,$B131)</f>
        <v>0</v>
      </c>
      <c r="H131" s="214">
        <f>SUMIFS('Potřeby Změna'!H$15:H$49,'Potřeby Změna'!$B$15:$B$49,$B131)</f>
        <v>0</v>
      </c>
      <c r="I131" s="214">
        <f>SUMIFS('Potřeby Změna'!I$15:I$49,'Potřeby Změna'!$B$15:$B$49,$B131)</f>
        <v>0</v>
      </c>
      <c r="J131" s="214">
        <f>SUMIFS('Potřeby Změna'!J$15:J$49,'Potřeby Změna'!$B$15:$B$49,$B131)</f>
        <v>0</v>
      </c>
      <c r="K131" s="214">
        <f>SUMIFS('Potřeby Změna'!K$15:K$49,'Potřeby Změna'!$B$15:$B$49,$B131)</f>
        <v>0</v>
      </c>
    </row>
    <row r="132" spans="1:11" ht="14.45" customHeight="1" x14ac:dyDescent="0.25">
      <c r="A132" s="215" t="s">
        <v>105</v>
      </c>
      <c r="B132" s="184" t="s">
        <v>18</v>
      </c>
      <c r="C132" s="208">
        <f t="shared" si="54"/>
        <v>0</v>
      </c>
      <c r="D132" s="214">
        <f>SUMIFS('Potřeby Změna'!D$15:D$49,'Potřeby Změna'!$B$15:$B$49,$B132)</f>
        <v>0</v>
      </c>
      <c r="E132" s="214">
        <f>SUMIFS('Potřeby Změna'!E$15:E$49,'Potřeby Změna'!$B$15:$B$49,$B132)</f>
        <v>0</v>
      </c>
      <c r="F132" s="214">
        <f>SUMIFS('Potřeby Změna'!F$15:F$49,'Potřeby Změna'!$B$15:$B$49,$B132)</f>
        <v>0</v>
      </c>
      <c r="G132" s="214">
        <f>SUMIFS('Potřeby Změna'!G$15:G$49,'Potřeby Změna'!$B$15:$B$49,$B132)</f>
        <v>0</v>
      </c>
      <c r="H132" s="214">
        <f>SUMIFS('Potřeby Změna'!H$15:H$49,'Potřeby Změna'!$B$15:$B$49,$B132)</f>
        <v>0</v>
      </c>
      <c r="I132" s="214">
        <f>SUMIFS('Potřeby Změna'!I$15:I$49,'Potřeby Změna'!$B$15:$B$49,$B132)</f>
        <v>0</v>
      </c>
      <c r="J132" s="214">
        <f>SUMIFS('Potřeby Změna'!J$15:J$49,'Potřeby Změna'!$B$15:$B$49,$B132)</f>
        <v>0</v>
      </c>
      <c r="K132" s="214">
        <f>SUMIFS('Potřeby Změna'!K$15:K$49,'Potřeby Změna'!$B$15:$B$49,$B132)</f>
        <v>0</v>
      </c>
    </row>
    <row r="133" spans="1:11" ht="14.45" customHeight="1" x14ac:dyDescent="0.25">
      <c r="A133" s="215" t="s">
        <v>105</v>
      </c>
      <c r="B133" s="184" t="s">
        <v>19</v>
      </c>
      <c r="C133" s="208">
        <f t="shared" si="54"/>
        <v>0</v>
      </c>
      <c r="D133" s="214">
        <f>SUMIFS('Potřeby Změna'!D$15:D$49,'Potřeby Změna'!$B$15:$B$49,$B133)</f>
        <v>0</v>
      </c>
      <c r="E133" s="214">
        <f>SUMIFS('Potřeby Změna'!E$15:E$49,'Potřeby Změna'!$B$15:$B$49,$B133)</f>
        <v>0</v>
      </c>
      <c r="F133" s="214">
        <f>SUMIFS('Potřeby Změna'!F$15:F$49,'Potřeby Změna'!$B$15:$B$49,$B133)</f>
        <v>0</v>
      </c>
      <c r="G133" s="214">
        <f>SUMIFS('Potřeby Změna'!G$15:G$49,'Potřeby Změna'!$B$15:$B$49,$B133)</f>
        <v>0</v>
      </c>
      <c r="H133" s="214">
        <f>SUMIFS('Potřeby Změna'!H$15:H$49,'Potřeby Změna'!$B$15:$B$49,$B133)</f>
        <v>0</v>
      </c>
      <c r="I133" s="214">
        <f>SUMIFS('Potřeby Změna'!I$15:I$49,'Potřeby Změna'!$B$15:$B$49,$B133)</f>
        <v>0</v>
      </c>
      <c r="J133" s="214">
        <f>SUMIFS('Potřeby Změna'!J$15:J$49,'Potřeby Změna'!$B$15:$B$49,$B133)</f>
        <v>0</v>
      </c>
      <c r="K133" s="214">
        <f>SUMIFS('Potřeby Změna'!K$15:K$49,'Potřeby Změna'!$B$15:$B$49,$B133)</f>
        <v>0</v>
      </c>
    </row>
    <row r="134" spans="1:11" ht="14.45" customHeight="1" x14ac:dyDescent="0.25">
      <c r="A134" s="215" t="s">
        <v>105</v>
      </c>
      <c r="B134" s="184" t="s">
        <v>20</v>
      </c>
      <c r="C134" s="208">
        <f t="shared" si="54"/>
        <v>0</v>
      </c>
      <c r="D134" s="214">
        <f>SUMIFS('Potřeby Změna'!D$15:D$49,'Potřeby Změna'!$B$15:$B$49,$B134)</f>
        <v>0</v>
      </c>
      <c r="E134" s="214">
        <f>SUMIFS('Potřeby Změna'!E$15:E$49,'Potřeby Změna'!$B$15:$B$49,$B134)</f>
        <v>0</v>
      </c>
      <c r="F134" s="214">
        <f>SUMIFS('Potřeby Změna'!F$15:F$49,'Potřeby Změna'!$B$15:$B$49,$B134)</f>
        <v>0</v>
      </c>
      <c r="G134" s="214">
        <f>SUMIFS('Potřeby Změna'!G$15:G$49,'Potřeby Změna'!$B$15:$B$49,$B134)</f>
        <v>0</v>
      </c>
      <c r="H134" s="214">
        <f>SUMIFS('Potřeby Změna'!H$15:H$49,'Potřeby Změna'!$B$15:$B$49,$B134)</f>
        <v>0</v>
      </c>
      <c r="I134" s="214">
        <f>SUMIFS('Potřeby Změna'!I$15:I$49,'Potřeby Změna'!$B$15:$B$49,$B134)</f>
        <v>0</v>
      </c>
      <c r="J134" s="214">
        <f>SUMIFS('Potřeby Změna'!J$15:J$49,'Potřeby Změna'!$B$15:$B$49,$B134)</f>
        <v>0</v>
      </c>
      <c r="K134" s="214">
        <f>SUMIFS('Potřeby Změna'!K$15:K$49,'Potřeby Změna'!$B$15:$B$49,$B134)</f>
        <v>0</v>
      </c>
    </row>
    <row r="135" spans="1:11" ht="14.45" customHeight="1" x14ac:dyDescent="0.25">
      <c r="A135" s="215" t="s">
        <v>105</v>
      </c>
      <c r="B135" s="184" t="s">
        <v>48</v>
      </c>
      <c r="C135" s="208">
        <f t="shared" si="54"/>
        <v>0</v>
      </c>
      <c r="D135" s="214">
        <f>SUMIFS('Potřeby Změna'!D$15:D$49,'Potřeby Změna'!$B$15:$B$49,$B135)</f>
        <v>0</v>
      </c>
      <c r="E135" s="214">
        <f>SUMIFS('Potřeby Změna'!E$15:E$49,'Potřeby Změna'!$B$15:$B$49,$B135)</f>
        <v>0</v>
      </c>
      <c r="F135" s="214">
        <f>SUMIFS('Potřeby Změna'!F$15:F$49,'Potřeby Změna'!$B$15:$B$49,$B135)</f>
        <v>0</v>
      </c>
      <c r="G135" s="214">
        <f>SUMIFS('Potřeby Změna'!G$15:G$49,'Potřeby Změna'!$B$15:$B$49,$B135)</f>
        <v>0</v>
      </c>
      <c r="H135" s="214">
        <f>SUMIFS('Potřeby Změna'!H$15:H$49,'Potřeby Změna'!$B$15:$B$49,$B135)</f>
        <v>0</v>
      </c>
      <c r="I135" s="214">
        <f>SUMIFS('Potřeby Změna'!I$15:I$49,'Potřeby Změna'!$B$15:$B$49,$B135)</f>
        <v>0</v>
      </c>
      <c r="J135" s="214">
        <f>SUMIFS('Potřeby Změna'!J$15:J$49,'Potřeby Změna'!$B$15:$B$49,$B135)</f>
        <v>0</v>
      </c>
      <c r="K135" s="214">
        <f>SUMIFS('Potřeby Změna'!K$15:K$49,'Potřeby Změna'!$B$15:$B$49,$B135)</f>
        <v>0</v>
      </c>
    </row>
    <row r="136" spans="1:11" ht="14.45" customHeight="1" x14ac:dyDescent="0.25">
      <c r="A136" s="215" t="s">
        <v>105</v>
      </c>
      <c r="B136" s="184" t="s">
        <v>21</v>
      </c>
      <c r="C136" s="208">
        <f t="shared" si="54"/>
        <v>0</v>
      </c>
      <c r="D136" s="214">
        <f>SUMIFS('Potřeby Změna'!D$15:D$49,'Potřeby Změna'!$B$15:$B$49,$B136)</f>
        <v>0</v>
      </c>
      <c r="E136" s="214">
        <f>SUMIFS('Potřeby Změna'!E$15:E$49,'Potřeby Změna'!$B$15:$B$49,$B136)</f>
        <v>0</v>
      </c>
      <c r="F136" s="214">
        <f>SUMIFS('Potřeby Změna'!F$15:F$49,'Potřeby Změna'!$B$15:$B$49,$B136)</f>
        <v>0</v>
      </c>
      <c r="G136" s="214">
        <f>SUMIFS('Potřeby Změna'!G$15:G$49,'Potřeby Změna'!$B$15:$B$49,$B136)</f>
        <v>0</v>
      </c>
      <c r="H136" s="214">
        <f>SUMIFS('Potřeby Změna'!H$15:H$49,'Potřeby Změna'!$B$15:$B$49,$B136)</f>
        <v>0</v>
      </c>
      <c r="I136" s="214">
        <f>SUMIFS('Potřeby Změna'!I$15:I$49,'Potřeby Změna'!$B$15:$B$49,$B136)</f>
        <v>0</v>
      </c>
      <c r="J136" s="214">
        <f>SUMIFS('Potřeby Změna'!J$15:J$49,'Potřeby Změna'!$B$15:$B$49,$B136)</f>
        <v>0</v>
      </c>
      <c r="K136" s="214">
        <f>SUMIFS('Potřeby Změna'!K$15:K$49,'Potřeby Změna'!$B$15:$B$49,$B136)</f>
        <v>0</v>
      </c>
    </row>
    <row r="137" spans="1:11" ht="14.45" customHeight="1" x14ac:dyDescent="0.25">
      <c r="A137" s="216" t="s">
        <v>106</v>
      </c>
      <c r="B137" s="184" t="s">
        <v>22</v>
      </c>
      <c r="C137" s="208">
        <f t="shared" si="54"/>
        <v>0</v>
      </c>
      <c r="D137" s="214">
        <f>SUMIFS('Potřeby Změna'!D$15:D$49,'Potřeby Změna'!$B$15:$B$49,$B137)</f>
        <v>0</v>
      </c>
      <c r="E137" s="214">
        <f>SUMIFS('Potřeby Změna'!E$15:E$49,'Potřeby Změna'!$B$15:$B$49,$B137)</f>
        <v>0</v>
      </c>
      <c r="F137" s="214">
        <f>SUMIFS('Potřeby Změna'!F$15:F$49,'Potřeby Změna'!$B$15:$B$49,$B137)</f>
        <v>0</v>
      </c>
      <c r="G137" s="214">
        <f>SUMIFS('Potřeby Změna'!G$15:G$49,'Potřeby Změna'!$B$15:$B$49,$B137)</f>
        <v>0</v>
      </c>
      <c r="H137" s="214">
        <f>SUMIFS('Potřeby Změna'!H$15:H$49,'Potřeby Změna'!$B$15:$B$49,$B137)</f>
        <v>0</v>
      </c>
      <c r="I137" s="214">
        <f>SUMIFS('Potřeby Změna'!I$15:I$49,'Potřeby Změna'!$B$15:$B$49,$B137)</f>
        <v>0</v>
      </c>
      <c r="J137" s="214">
        <f>SUMIFS('Potřeby Změna'!J$15:J$49,'Potřeby Změna'!$B$15:$B$49,$B137)</f>
        <v>0</v>
      </c>
      <c r="K137" s="214">
        <f>SUMIFS('Potřeby Změna'!K$15:K$49,'Potřeby Změna'!$B$15:$B$49,$B137)</f>
        <v>0</v>
      </c>
    </row>
    <row r="138" spans="1:11" ht="14.45" customHeight="1" x14ac:dyDescent="0.25">
      <c r="A138" s="216" t="s">
        <v>106</v>
      </c>
      <c r="B138" s="184" t="s">
        <v>23</v>
      </c>
      <c r="C138" s="208">
        <f t="shared" si="54"/>
        <v>0</v>
      </c>
      <c r="D138" s="214">
        <f>SUMIFS('Potřeby Změna'!D$15:D$49,'Potřeby Změna'!$B$15:$B$49,$B138)</f>
        <v>0</v>
      </c>
      <c r="E138" s="214">
        <f>SUMIFS('Potřeby Změna'!E$15:E$49,'Potřeby Změna'!$B$15:$B$49,$B138)</f>
        <v>0</v>
      </c>
      <c r="F138" s="214">
        <f>SUMIFS('Potřeby Změna'!F$15:F$49,'Potřeby Změna'!$B$15:$B$49,$B138)</f>
        <v>0</v>
      </c>
      <c r="G138" s="214">
        <f>SUMIFS('Potřeby Změna'!G$15:G$49,'Potřeby Změna'!$B$15:$B$49,$B138)</f>
        <v>0</v>
      </c>
      <c r="H138" s="214">
        <f>SUMIFS('Potřeby Změna'!H$15:H$49,'Potřeby Změna'!$B$15:$B$49,$B138)</f>
        <v>0</v>
      </c>
      <c r="I138" s="214">
        <f>SUMIFS('Potřeby Změna'!I$15:I$49,'Potřeby Změna'!$B$15:$B$49,$B138)</f>
        <v>0</v>
      </c>
      <c r="J138" s="214">
        <f>SUMIFS('Potřeby Změna'!J$15:J$49,'Potřeby Změna'!$B$15:$B$49,$B138)</f>
        <v>0</v>
      </c>
      <c r="K138" s="214">
        <f>SUMIFS('Potřeby Změna'!K$15:K$49,'Potřeby Změna'!$B$15:$B$49,$B138)</f>
        <v>0</v>
      </c>
    </row>
    <row r="139" spans="1:11" ht="14.45" customHeight="1" x14ac:dyDescent="0.25">
      <c r="A139" s="216" t="s">
        <v>106</v>
      </c>
      <c r="B139" s="184" t="s">
        <v>24</v>
      </c>
      <c r="C139" s="208">
        <f t="shared" si="54"/>
        <v>0</v>
      </c>
      <c r="D139" s="214">
        <f>SUMIFS('Potřeby Změna'!D$15:D$49,'Potřeby Změna'!$B$15:$B$49,$B139)</f>
        <v>0</v>
      </c>
      <c r="E139" s="214">
        <f>SUMIFS('Potřeby Změna'!E$15:E$49,'Potřeby Změna'!$B$15:$B$49,$B139)</f>
        <v>0</v>
      </c>
      <c r="F139" s="214">
        <f>SUMIFS('Potřeby Změna'!F$15:F$49,'Potřeby Změna'!$B$15:$B$49,$B139)</f>
        <v>0</v>
      </c>
      <c r="G139" s="214">
        <f>SUMIFS('Potřeby Změna'!G$15:G$49,'Potřeby Změna'!$B$15:$B$49,$B139)</f>
        <v>0</v>
      </c>
      <c r="H139" s="214">
        <f>SUMIFS('Potřeby Změna'!H$15:H$49,'Potřeby Změna'!$B$15:$B$49,$B139)</f>
        <v>0</v>
      </c>
      <c r="I139" s="214">
        <f>SUMIFS('Potřeby Změna'!I$15:I$49,'Potřeby Změna'!$B$15:$B$49,$B139)</f>
        <v>0</v>
      </c>
      <c r="J139" s="214">
        <f>SUMIFS('Potřeby Změna'!J$15:J$49,'Potřeby Změna'!$B$15:$B$49,$B139)</f>
        <v>0</v>
      </c>
      <c r="K139" s="214">
        <f>SUMIFS('Potřeby Změna'!K$15:K$49,'Potřeby Změna'!$B$15:$B$49,$B139)</f>
        <v>0</v>
      </c>
    </row>
    <row r="140" spans="1:11" ht="14.45" customHeight="1" x14ac:dyDescent="0.25">
      <c r="A140" s="216" t="s">
        <v>106</v>
      </c>
      <c r="B140" s="184" t="s">
        <v>25</v>
      </c>
      <c r="C140" s="208">
        <f t="shared" si="54"/>
        <v>0</v>
      </c>
      <c r="D140" s="214">
        <f>SUMIFS('Potřeby Změna'!D$15:D$49,'Potřeby Změna'!$B$15:$B$49,$B140)</f>
        <v>0</v>
      </c>
      <c r="E140" s="214">
        <f>SUMIFS('Potřeby Změna'!E$15:E$49,'Potřeby Změna'!$B$15:$B$49,$B140)</f>
        <v>0</v>
      </c>
      <c r="F140" s="214">
        <f>SUMIFS('Potřeby Změna'!F$15:F$49,'Potřeby Změna'!$B$15:$B$49,$B140)</f>
        <v>0</v>
      </c>
      <c r="G140" s="214">
        <f>SUMIFS('Potřeby Změna'!G$15:G$49,'Potřeby Změna'!$B$15:$B$49,$B140)</f>
        <v>0</v>
      </c>
      <c r="H140" s="214">
        <f>SUMIFS('Potřeby Změna'!H$15:H$49,'Potřeby Změna'!$B$15:$B$49,$B140)</f>
        <v>0</v>
      </c>
      <c r="I140" s="214">
        <f>SUMIFS('Potřeby Změna'!I$15:I$49,'Potřeby Změna'!$B$15:$B$49,$B140)</f>
        <v>0</v>
      </c>
      <c r="J140" s="214">
        <f>SUMIFS('Potřeby Změna'!J$15:J$49,'Potřeby Změna'!$B$15:$B$49,$B140)</f>
        <v>0</v>
      </c>
      <c r="K140" s="214">
        <f>SUMIFS('Potřeby Změna'!K$15:K$49,'Potřeby Změna'!$B$15:$B$49,$B140)</f>
        <v>0</v>
      </c>
    </row>
    <row r="141" spans="1:11" ht="14.45" customHeight="1" x14ac:dyDescent="0.25">
      <c r="A141" s="216" t="s">
        <v>106</v>
      </c>
      <c r="B141" s="184" t="s">
        <v>26</v>
      </c>
      <c r="C141" s="208">
        <f t="shared" si="54"/>
        <v>0</v>
      </c>
      <c r="D141" s="214">
        <f>SUMIFS('Potřeby Změna'!D$15:D$49,'Potřeby Změna'!$B$15:$B$49,$B141)</f>
        <v>0</v>
      </c>
      <c r="E141" s="214">
        <f>SUMIFS('Potřeby Změna'!E$15:E$49,'Potřeby Změna'!$B$15:$B$49,$B141)</f>
        <v>0</v>
      </c>
      <c r="F141" s="214">
        <f>SUMIFS('Potřeby Změna'!F$15:F$49,'Potřeby Změna'!$B$15:$B$49,$B141)</f>
        <v>0</v>
      </c>
      <c r="G141" s="214">
        <f>SUMIFS('Potřeby Změna'!G$15:G$49,'Potřeby Změna'!$B$15:$B$49,$B141)</f>
        <v>0</v>
      </c>
      <c r="H141" s="214">
        <f>SUMIFS('Potřeby Změna'!H$15:H$49,'Potřeby Změna'!$B$15:$B$49,$B141)</f>
        <v>0</v>
      </c>
      <c r="I141" s="214">
        <f>SUMIFS('Potřeby Změna'!I$15:I$49,'Potřeby Změna'!$B$15:$B$49,$B141)</f>
        <v>0</v>
      </c>
      <c r="J141" s="214">
        <f>SUMIFS('Potřeby Změna'!J$15:J$49,'Potřeby Změna'!$B$15:$B$49,$B141)</f>
        <v>0</v>
      </c>
      <c r="K141" s="214">
        <f>SUMIFS('Potřeby Změna'!K$15:K$49,'Potřeby Změna'!$B$15:$B$49,$B141)</f>
        <v>0</v>
      </c>
    </row>
    <row r="142" spans="1:11" ht="14.45" customHeight="1" x14ac:dyDescent="0.25">
      <c r="A142" s="216" t="s">
        <v>106</v>
      </c>
      <c r="B142" s="184" t="s">
        <v>27</v>
      </c>
      <c r="C142" s="208">
        <f t="shared" si="54"/>
        <v>0</v>
      </c>
      <c r="D142" s="214">
        <f>SUMIFS('Potřeby Změna'!D$15:D$49,'Potřeby Změna'!$B$15:$B$49,$B142)</f>
        <v>0</v>
      </c>
      <c r="E142" s="214">
        <f>SUMIFS('Potřeby Změna'!E$15:E$49,'Potřeby Změna'!$B$15:$B$49,$B142)</f>
        <v>0</v>
      </c>
      <c r="F142" s="214">
        <f>SUMIFS('Potřeby Změna'!F$15:F$49,'Potřeby Změna'!$B$15:$B$49,$B142)</f>
        <v>0</v>
      </c>
      <c r="G142" s="214">
        <f>SUMIFS('Potřeby Změna'!G$15:G$49,'Potřeby Změna'!$B$15:$B$49,$B142)</f>
        <v>0</v>
      </c>
      <c r="H142" s="214">
        <f>SUMIFS('Potřeby Změna'!H$15:H$49,'Potřeby Změna'!$B$15:$B$49,$B142)</f>
        <v>0</v>
      </c>
      <c r="I142" s="214">
        <f>SUMIFS('Potřeby Změna'!I$15:I$49,'Potřeby Změna'!$B$15:$B$49,$B142)</f>
        <v>0</v>
      </c>
      <c r="J142" s="214">
        <f>SUMIFS('Potřeby Změna'!J$15:J$49,'Potřeby Změna'!$B$15:$B$49,$B142)</f>
        <v>0</v>
      </c>
      <c r="K142" s="214">
        <f>SUMIFS('Potřeby Změna'!K$15:K$49,'Potřeby Změna'!$B$15:$B$49,$B142)</f>
        <v>0</v>
      </c>
    </row>
    <row r="143" spans="1:11" ht="14.45" customHeight="1" x14ac:dyDescent="0.25">
      <c r="A143" s="216" t="s">
        <v>106</v>
      </c>
      <c r="B143" s="184" t="s">
        <v>28</v>
      </c>
      <c r="C143" s="208">
        <f t="shared" si="54"/>
        <v>0</v>
      </c>
      <c r="D143" s="214">
        <f>SUMIFS('Potřeby Změna'!D$15:D$49,'Potřeby Změna'!$B$15:$B$49,$B143)</f>
        <v>0</v>
      </c>
      <c r="E143" s="214">
        <f>SUMIFS('Potřeby Změna'!E$15:E$49,'Potřeby Změna'!$B$15:$B$49,$B143)</f>
        <v>0</v>
      </c>
      <c r="F143" s="214">
        <f>SUMIFS('Potřeby Změna'!F$15:F$49,'Potřeby Změna'!$B$15:$B$49,$B143)</f>
        <v>0</v>
      </c>
      <c r="G143" s="214">
        <f>SUMIFS('Potřeby Změna'!G$15:G$49,'Potřeby Změna'!$B$15:$B$49,$B143)</f>
        <v>0</v>
      </c>
      <c r="H143" s="214">
        <f>SUMIFS('Potřeby Změna'!H$15:H$49,'Potřeby Změna'!$B$15:$B$49,$B143)</f>
        <v>0</v>
      </c>
      <c r="I143" s="214">
        <f>SUMIFS('Potřeby Změna'!I$15:I$49,'Potřeby Změna'!$B$15:$B$49,$B143)</f>
        <v>0</v>
      </c>
      <c r="J143" s="214">
        <f>SUMIFS('Potřeby Změna'!J$15:J$49,'Potřeby Změna'!$B$15:$B$49,$B143)</f>
        <v>0</v>
      </c>
      <c r="K143" s="214">
        <f>SUMIFS('Potřeby Změna'!K$15:K$49,'Potřeby Změna'!$B$15:$B$49,$B143)</f>
        <v>0</v>
      </c>
    </row>
    <row r="144" spans="1:11" ht="14.45" customHeight="1" x14ac:dyDescent="0.25">
      <c r="A144" s="216" t="s">
        <v>106</v>
      </c>
      <c r="B144" s="184" t="s">
        <v>29</v>
      </c>
      <c r="C144" s="208">
        <f t="shared" si="54"/>
        <v>0</v>
      </c>
      <c r="D144" s="214">
        <f>SUMIFS('Potřeby Změna'!D$15:D$49,'Potřeby Změna'!$B$15:$B$49,$B144)</f>
        <v>0</v>
      </c>
      <c r="E144" s="214">
        <f>SUMIFS('Potřeby Změna'!E$15:E$49,'Potřeby Změna'!$B$15:$B$49,$B144)</f>
        <v>0</v>
      </c>
      <c r="F144" s="214">
        <f>SUMIFS('Potřeby Změna'!F$15:F$49,'Potřeby Změna'!$B$15:$B$49,$B144)</f>
        <v>0</v>
      </c>
      <c r="G144" s="214">
        <f>SUMIFS('Potřeby Změna'!G$15:G$49,'Potřeby Změna'!$B$15:$B$49,$B144)</f>
        <v>0</v>
      </c>
      <c r="H144" s="214">
        <f>SUMIFS('Potřeby Změna'!H$15:H$49,'Potřeby Změna'!$B$15:$B$49,$B144)</f>
        <v>0</v>
      </c>
      <c r="I144" s="214">
        <f>SUMIFS('Potřeby Změna'!I$15:I$49,'Potřeby Změna'!$B$15:$B$49,$B144)</f>
        <v>0</v>
      </c>
      <c r="J144" s="214">
        <f>SUMIFS('Potřeby Změna'!J$15:J$49,'Potřeby Změna'!$B$15:$B$49,$B144)</f>
        <v>0</v>
      </c>
      <c r="K144" s="214">
        <f>SUMIFS('Potřeby Změna'!K$15:K$49,'Potřeby Změna'!$B$15:$B$49,$B144)</f>
        <v>0</v>
      </c>
    </row>
    <row r="145" spans="1:11" ht="14.45" customHeight="1" x14ac:dyDescent="0.25">
      <c r="A145" s="216" t="s">
        <v>106</v>
      </c>
      <c r="B145" s="184" t="s">
        <v>30</v>
      </c>
      <c r="C145" s="208">
        <f t="shared" si="54"/>
        <v>0</v>
      </c>
      <c r="D145" s="214">
        <f>SUMIFS('Potřeby Změna'!D$15:D$49,'Potřeby Změna'!$B$15:$B$49,$B145)</f>
        <v>0</v>
      </c>
      <c r="E145" s="214">
        <f>SUMIFS('Potřeby Změna'!E$15:E$49,'Potřeby Změna'!$B$15:$B$49,$B145)</f>
        <v>0</v>
      </c>
      <c r="F145" s="214">
        <f>SUMIFS('Potřeby Změna'!F$15:F$49,'Potřeby Změna'!$B$15:$B$49,$B145)</f>
        <v>0</v>
      </c>
      <c r="G145" s="214">
        <f>SUMIFS('Potřeby Změna'!G$15:G$49,'Potřeby Změna'!$B$15:$B$49,$B145)</f>
        <v>0</v>
      </c>
      <c r="H145" s="214">
        <f>SUMIFS('Potřeby Změna'!H$15:H$49,'Potřeby Změna'!$B$15:$B$49,$B145)</f>
        <v>0</v>
      </c>
      <c r="I145" s="214">
        <f>SUMIFS('Potřeby Změna'!I$15:I$49,'Potřeby Změna'!$B$15:$B$49,$B145)</f>
        <v>0</v>
      </c>
      <c r="J145" s="214">
        <f>SUMIFS('Potřeby Změna'!J$15:J$49,'Potřeby Změna'!$B$15:$B$49,$B145)</f>
        <v>0</v>
      </c>
      <c r="K145" s="214">
        <f>SUMIFS('Potřeby Změna'!K$15:K$49,'Potřeby Změna'!$B$15:$B$49,$B145)</f>
        <v>0</v>
      </c>
    </row>
    <row r="146" spans="1:11" ht="14.45" customHeight="1" x14ac:dyDescent="0.25">
      <c r="A146" s="216" t="s">
        <v>106</v>
      </c>
      <c r="B146" s="184" t="s">
        <v>31</v>
      </c>
      <c r="C146" s="208">
        <f t="shared" si="54"/>
        <v>0</v>
      </c>
      <c r="D146" s="214">
        <f>SUMIFS('Potřeby Změna'!D$15:D$49,'Potřeby Změna'!$B$15:$B$49,$B146)</f>
        <v>0</v>
      </c>
      <c r="E146" s="214">
        <f>SUMIFS('Potřeby Změna'!E$15:E$49,'Potřeby Změna'!$B$15:$B$49,$B146)</f>
        <v>0</v>
      </c>
      <c r="F146" s="214">
        <f>SUMIFS('Potřeby Změna'!F$15:F$49,'Potřeby Změna'!$B$15:$B$49,$B146)</f>
        <v>0</v>
      </c>
      <c r="G146" s="214">
        <f>SUMIFS('Potřeby Změna'!G$15:G$49,'Potřeby Změna'!$B$15:$B$49,$B146)</f>
        <v>0</v>
      </c>
      <c r="H146" s="214">
        <f>SUMIFS('Potřeby Změna'!H$15:H$49,'Potřeby Změna'!$B$15:$B$49,$B146)</f>
        <v>0</v>
      </c>
      <c r="I146" s="214">
        <f>SUMIFS('Potřeby Změna'!I$15:I$49,'Potřeby Změna'!$B$15:$B$49,$B146)</f>
        <v>0</v>
      </c>
      <c r="J146" s="214">
        <f>SUMIFS('Potřeby Změna'!J$15:J$49,'Potřeby Změna'!$B$15:$B$49,$B146)</f>
        <v>0</v>
      </c>
      <c r="K146" s="214">
        <f>SUMIFS('Potřeby Změna'!K$15:K$49,'Potřeby Změna'!$B$15:$B$49,$B146)</f>
        <v>0</v>
      </c>
    </row>
    <row r="147" spans="1:11" ht="14.45" customHeight="1" x14ac:dyDescent="0.25">
      <c r="A147" s="216" t="s">
        <v>106</v>
      </c>
      <c r="B147" s="184" t="s">
        <v>32</v>
      </c>
      <c r="C147" s="208">
        <f t="shared" si="54"/>
        <v>0</v>
      </c>
      <c r="D147" s="214">
        <f>SUMIFS('Potřeby Změna'!D$15:D$49,'Potřeby Změna'!$B$15:$B$49,$B147)</f>
        <v>0</v>
      </c>
      <c r="E147" s="214">
        <f>SUMIFS('Potřeby Změna'!E$15:E$49,'Potřeby Změna'!$B$15:$B$49,$B147)</f>
        <v>0</v>
      </c>
      <c r="F147" s="214">
        <f>SUMIFS('Potřeby Změna'!F$15:F$49,'Potřeby Změna'!$B$15:$B$49,$B147)</f>
        <v>0</v>
      </c>
      <c r="G147" s="214">
        <f>SUMIFS('Potřeby Změna'!G$15:G$49,'Potřeby Změna'!$B$15:$B$49,$B147)</f>
        <v>0</v>
      </c>
      <c r="H147" s="214">
        <f>SUMIFS('Potřeby Změna'!H$15:H$49,'Potřeby Změna'!$B$15:$B$49,$B147)</f>
        <v>0</v>
      </c>
      <c r="I147" s="214">
        <f>SUMIFS('Potřeby Změna'!I$15:I$49,'Potřeby Změna'!$B$15:$B$49,$B147)</f>
        <v>0</v>
      </c>
      <c r="J147" s="214">
        <f>SUMIFS('Potřeby Změna'!J$15:J$49,'Potřeby Změna'!$B$15:$B$49,$B147)</f>
        <v>0</v>
      </c>
      <c r="K147" s="214">
        <f>SUMIFS('Potřeby Změna'!K$15:K$49,'Potřeby Změna'!$B$15:$B$49,$B147)</f>
        <v>0</v>
      </c>
    </row>
    <row r="148" spans="1:11" ht="14.45" customHeight="1" x14ac:dyDescent="0.25">
      <c r="A148" s="216" t="s">
        <v>106</v>
      </c>
      <c r="B148" s="184" t="s">
        <v>33</v>
      </c>
      <c r="C148" s="208">
        <f t="shared" si="54"/>
        <v>0</v>
      </c>
      <c r="D148" s="214">
        <f>SUMIFS('Potřeby Změna'!D$15:D$49,'Potřeby Změna'!$B$15:$B$49,$B148)</f>
        <v>0</v>
      </c>
      <c r="E148" s="214">
        <f>SUMIFS('Potřeby Změna'!E$15:E$49,'Potřeby Změna'!$B$15:$B$49,$B148)</f>
        <v>0</v>
      </c>
      <c r="F148" s="214">
        <f>SUMIFS('Potřeby Změna'!F$15:F$49,'Potřeby Změna'!$B$15:$B$49,$B148)</f>
        <v>0</v>
      </c>
      <c r="G148" s="214">
        <f>SUMIFS('Potřeby Změna'!G$15:G$49,'Potřeby Změna'!$B$15:$B$49,$B148)</f>
        <v>0</v>
      </c>
      <c r="H148" s="214">
        <f>SUMIFS('Potřeby Změna'!H$15:H$49,'Potřeby Změna'!$B$15:$B$49,$B148)</f>
        <v>0</v>
      </c>
      <c r="I148" s="214">
        <f>SUMIFS('Potřeby Změna'!I$15:I$49,'Potřeby Změna'!$B$15:$B$49,$B148)</f>
        <v>0</v>
      </c>
      <c r="J148" s="214">
        <f>SUMIFS('Potřeby Změna'!J$15:J$49,'Potřeby Změna'!$B$15:$B$49,$B148)</f>
        <v>0</v>
      </c>
      <c r="K148" s="214">
        <f>SUMIFS('Potřeby Změna'!K$15:K$49,'Potřeby Změna'!$B$15:$B$49,$B148)</f>
        <v>0</v>
      </c>
    </row>
    <row r="149" spans="1:11" ht="14.45" customHeight="1" x14ac:dyDescent="0.25">
      <c r="A149" s="216" t="s">
        <v>106</v>
      </c>
      <c r="B149" s="184" t="s">
        <v>34</v>
      </c>
      <c r="C149" s="208">
        <f t="shared" si="54"/>
        <v>0</v>
      </c>
      <c r="D149" s="214">
        <f>SUMIFS('Potřeby Změna'!D$15:D$49,'Potřeby Změna'!$B$15:$B$49,$B149)</f>
        <v>0</v>
      </c>
      <c r="E149" s="214">
        <f>SUMIFS('Potřeby Změna'!E$15:E$49,'Potřeby Změna'!$B$15:$B$49,$B149)</f>
        <v>0</v>
      </c>
      <c r="F149" s="214">
        <f>SUMIFS('Potřeby Změna'!F$15:F$49,'Potřeby Změna'!$B$15:$B$49,$B149)</f>
        <v>0</v>
      </c>
      <c r="G149" s="214">
        <f>SUMIFS('Potřeby Změna'!G$15:G$49,'Potřeby Změna'!$B$15:$B$49,$B149)</f>
        <v>0</v>
      </c>
      <c r="H149" s="214">
        <f>SUMIFS('Potřeby Změna'!H$15:H$49,'Potřeby Změna'!$B$15:$B$49,$B149)</f>
        <v>0</v>
      </c>
      <c r="I149" s="214">
        <f>SUMIFS('Potřeby Změna'!I$15:I$49,'Potřeby Změna'!$B$15:$B$49,$B149)</f>
        <v>0</v>
      </c>
      <c r="J149" s="214">
        <f>SUMIFS('Potřeby Změna'!J$15:J$49,'Potřeby Změna'!$B$15:$B$49,$B149)</f>
        <v>0</v>
      </c>
      <c r="K149" s="214">
        <f>SUMIFS('Potřeby Změna'!K$15:K$49,'Potřeby Změna'!$B$15:$B$49,$B149)</f>
        <v>0</v>
      </c>
    </row>
    <row r="150" spans="1:11" ht="14.45" customHeight="1" x14ac:dyDescent="0.25">
      <c r="A150" s="216" t="s">
        <v>106</v>
      </c>
      <c r="B150" s="184" t="s">
        <v>35</v>
      </c>
      <c r="C150" s="208">
        <f t="shared" si="54"/>
        <v>0</v>
      </c>
      <c r="D150" s="214">
        <f>SUMIFS('Potřeby Změna'!D$15:D$49,'Potřeby Změna'!$B$15:$B$49,$B150)</f>
        <v>0</v>
      </c>
      <c r="E150" s="214">
        <f>SUMIFS('Potřeby Změna'!E$15:E$49,'Potřeby Změna'!$B$15:$B$49,$B150)</f>
        <v>0</v>
      </c>
      <c r="F150" s="214">
        <f>SUMIFS('Potřeby Změna'!F$15:F$49,'Potřeby Změna'!$B$15:$B$49,$B150)</f>
        <v>0</v>
      </c>
      <c r="G150" s="214">
        <f>SUMIFS('Potřeby Změna'!G$15:G$49,'Potřeby Změna'!$B$15:$B$49,$B150)</f>
        <v>0</v>
      </c>
      <c r="H150" s="214">
        <f>SUMIFS('Potřeby Změna'!H$15:H$49,'Potřeby Změna'!$B$15:$B$49,$B150)</f>
        <v>0</v>
      </c>
      <c r="I150" s="214">
        <f>SUMIFS('Potřeby Změna'!I$15:I$49,'Potřeby Změna'!$B$15:$B$49,$B150)</f>
        <v>0</v>
      </c>
      <c r="J150" s="214">
        <f>SUMIFS('Potřeby Změna'!J$15:J$49,'Potřeby Změna'!$B$15:$B$49,$B150)</f>
        <v>0</v>
      </c>
      <c r="K150" s="214">
        <f>SUMIFS('Potřeby Změna'!K$15:K$49,'Potřeby Změna'!$B$15:$B$49,$B150)</f>
        <v>0</v>
      </c>
    </row>
    <row r="151" spans="1:11" ht="14.45" customHeight="1" x14ac:dyDescent="0.25">
      <c r="A151" s="216" t="s">
        <v>106</v>
      </c>
      <c r="B151" s="184" t="s">
        <v>36</v>
      </c>
      <c r="C151" s="208">
        <f t="shared" si="54"/>
        <v>0</v>
      </c>
      <c r="D151" s="214">
        <f>SUMIFS('Potřeby Změna'!D$15:D$49,'Potřeby Změna'!$B$15:$B$49,$B151)</f>
        <v>0</v>
      </c>
      <c r="E151" s="214">
        <f>SUMIFS('Potřeby Změna'!E$15:E$49,'Potřeby Změna'!$B$15:$B$49,$B151)</f>
        <v>0</v>
      </c>
      <c r="F151" s="214">
        <f>SUMIFS('Potřeby Změna'!F$15:F$49,'Potřeby Změna'!$B$15:$B$49,$B151)</f>
        <v>0</v>
      </c>
      <c r="G151" s="214">
        <f>SUMIFS('Potřeby Změna'!G$15:G$49,'Potřeby Změna'!$B$15:$B$49,$B151)</f>
        <v>0</v>
      </c>
      <c r="H151" s="214">
        <f>SUMIFS('Potřeby Změna'!H$15:H$49,'Potřeby Změna'!$B$15:$B$49,$B151)</f>
        <v>0</v>
      </c>
      <c r="I151" s="214">
        <f>SUMIFS('Potřeby Změna'!I$15:I$49,'Potřeby Změna'!$B$15:$B$49,$B151)</f>
        <v>0</v>
      </c>
      <c r="J151" s="214">
        <f>SUMIFS('Potřeby Změna'!J$15:J$49,'Potřeby Změna'!$B$15:$B$49,$B151)</f>
        <v>0</v>
      </c>
      <c r="K151" s="214">
        <f>SUMIFS('Potřeby Změna'!K$15:K$49,'Potřeby Změna'!$B$15:$B$49,$B151)</f>
        <v>0</v>
      </c>
    </row>
    <row r="152" spans="1:11" ht="14.45" customHeight="1" x14ac:dyDescent="0.25">
      <c r="A152" s="216" t="s">
        <v>106</v>
      </c>
      <c r="B152" s="184" t="s">
        <v>37</v>
      </c>
      <c r="C152" s="208">
        <f t="shared" si="54"/>
        <v>0</v>
      </c>
      <c r="D152" s="214">
        <f>SUMIFS('Potřeby Změna'!D$15:D$49,'Potřeby Změna'!$B$15:$B$49,$B152)</f>
        <v>0</v>
      </c>
      <c r="E152" s="214">
        <f>SUMIFS('Potřeby Změna'!E$15:E$49,'Potřeby Změna'!$B$15:$B$49,$B152)</f>
        <v>0</v>
      </c>
      <c r="F152" s="214">
        <f>SUMIFS('Potřeby Změna'!F$15:F$49,'Potřeby Změna'!$B$15:$B$49,$B152)</f>
        <v>0</v>
      </c>
      <c r="G152" s="214">
        <f>SUMIFS('Potřeby Změna'!G$15:G$49,'Potřeby Změna'!$B$15:$B$49,$B152)</f>
        <v>0</v>
      </c>
      <c r="H152" s="214">
        <f>SUMIFS('Potřeby Změna'!H$15:H$49,'Potřeby Změna'!$B$15:$B$49,$B152)</f>
        <v>0</v>
      </c>
      <c r="I152" s="214">
        <f>SUMIFS('Potřeby Změna'!I$15:I$49,'Potřeby Změna'!$B$15:$B$49,$B152)</f>
        <v>0</v>
      </c>
      <c r="J152" s="214">
        <f>SUMIFS('Potřeby Změna'!J$15:J$49,'Potřeby Změna'!$B$15:$B$49,$B152)</f>
        <v>0</v>
      </c>
      <c r="K152" s="214">
        <f>SUMIFS('Potřeby Změna'!K$15:K$49,'Potřeby Změna'!$B$15:$B$49,$B152)</f>
        <v>0</v>
      </c>
    </row>
    <row r="153" spans="1:11" ht="14.45" customHeight="1" x14ac:dyDescent="0.25">
      <c r="A153" s="216" t="s">
        <v>106</v>
      </c>
      <c r="B153" s="184" t="s">
        <v>38</v>
      </c>
      <c r="C153" s="208">
        <f t="shared" si="54"/>
        <v>0</v>
      </c>
      <c r="D153" s="214">
        <f>SUMIFS('Potřeby Změna'!D$15:D$49,'Potřeby Změna'!$B$15:$B$49,$B153)</f>
        <v>0</v>
      </c>
      <c r="E153" s="214">
        <f>SUMIFS('Potřeby Změna'!E$15:E$49,'Potřeby Změna'!$B$15:$B$49,$B153)</f>
        <v>0</v>
      </c>
      <c r="F153" s="214">
        <f>SUMIFS('Potřeby Změna'!F$15:F$49,'Potřeby Změna'!$B$15:$B$49,$B153)</f>
        <v>0</v>
      </c>
      <c r="G153" s="214">
        <f>SUMIFS('Potřeby Změna'!G$15:G$49,'Potřeby Změna'!$B$15:$B$49,$B153)</f>
        <v>0</v>
      </c>
      <c r="H153" s="214">
        <f>SUMIFS('Potřeby Změna'!H$15:H$49,'Potřeby Změna'!$B$15:$B$49,$B153)</f>
        <v>0</v>
      </c>
      <c r="I153" s="214">
        <f>SUMIFS('Potřeby Změna'!I$15:I$49,'Potřeby Změna'!$B$15:$B$49,$B153)</f>
        <v>0</v>
      </c>
      <c r="J153" s="214">
        <f>SUMIFS('Potřeby Změna'!J$15:J$49,'Potřeby Změna'!$B$15:$B$49,$B153)</f>
        <v>0</v>
      </c>
      <c r="K153" s="214">
        <f>SUMIFS('Potřeby Změna'!K$15:K$49,'Potřeby Změna'!$B$15:$B$49,$B153)</f>
        <v>0</v>
      </c>
    </row>
    <row r="154" spans="1:11" ht="14.45" customHeight="1" x14ac:dyDescent="0.25">
      <c r="A154" s="216" t="s">
        <v>106</v>
      </c>
      <c r="B154" s="184" t="s">
        <v>39</v>
      </c>
      <c r="C154" s="208">
        <f t="shared" si="54"/>
        <v>0</v>
      </c>
      <c r="D154" s="214">
        <f>SUMIFS('Potřeby Změna'!D$15:D$49,'Potřeby Změna'!$B$15:$B$49,$B154)</f>
        <v>0</v>
      </c>
      <c r="E154" s="214">
        <f>SUMIFS('Potřeby Změna'!E$15:E$49,'Potřeby Změna'!$B$15:$B$49,$B154)</f>
        <v>0</v>
      </c>
      <c r="F154" s="214">
        <f>SUMIFS('Potřeby Změna'!F$15:F$49,'Potřeby Změna'!$B$15:$B$49,$B154)</f>
        <v>0</v>
      </c>
      <c r="G154" s="214">
        <f>SUMIFS('Potřeby Změna'!G$15:G$49,'Potřeby Změna'!$B$15:$B$49,$B154)</f>
        <v>0</v>
      </c>
      <c r="H154" s="214">
        <f>SUMIFS('Potřeby Změna'!H$15:H$49,'Potřeby Změna'!$B$15:$B$49,$B154)</f>
        <v>0</v>
      </c>
      <c r="I154" s="214">
        <f>SUMIFS('Potřeby Změna'!I$15:I$49,'Potřeby Změna'!$B$15:$B$49,$B154)</f>
        <v>0</v>
      </c>
      <c r="J154" s="214">
        <f>SUMIFS('Potřeby Změna'!J$15:J$49,'Potřeby Změna'!$B$15:$B$49,$B154)</f>
        <v>0</v>
      </c>
      <c r="K154" s="214">
        <f>SUMIFS('Potřeby Změna'!K$15:K$49,'Potřeby Změna'!$B$15:$B$49,$B154)</f>
        <v>0</v>
      </c>
    </row>
    <row r="155" spans="1:11" ht="14.45" customHeight="1" x14ac:dyDescent="0.25">
      <c r="A155" s="216" t="s">
        <v>106</v>
      </c>
      <c r="B155" s="184" t="s">
        <v>40</v>
      </c>
      <c r="C155" s="208">
        <f t="shared" si="54"/>
        <v>0</v>
      </c>
      <c r="D155" s="214">
        <f>SUMIFS('Potřeby Změna'!D$15:D$49,'Potřeby Změna'!$B$15:$B$49,$B155)</f>
        <v>0</v>
      </c>
      <c r="E155" s="214">
        <f>SUMIFS('Potřeby Změna'!E$15:E$49,'Potřeby Změna'!$B$15:$B$49,$B155)</f>
        <v>0</v>
      </c>
      <c r="F155" s="214">
        <f>SUMIFS('Potřeby Změna'!F$15:F$49,'Potřeby Změna'!$B$15:$B$49,$B155)</f>
        <v>0</v>
      </c>
      <c r="G155" s="214">
        <f>SUMIFS('Potřeby Změna'!G$15:G$49,'Potřeby Změna'!$B$15:$B$49,$B155)</f>
        <v>0</v>
      </c>
      <c r="H155" s="214">
        <f>SUMIFS('Potřeby Změna'!H$15:H$49,'Potřeby Změna'!$B$15:$B$49,$B155)</f>
        <v>0</v>
      </c>
      <c r="I155" s="214">
        <f>SUMIFS('Potřeby Změna'!I$15:I$49,'Potřeby Změna'!$B$15:$B$49,$B155)</f>
        <v>0</v>
      </c>
      <c r="J155" s="214">
        <f>SUMIFS('Potřeby Změna'!J$15:J$49,'Potřeby Změna'!$B$15:$B$49,$B155)</f>
        <v>0</v>
      </c>
      <c r="K155" s="214">
        <f>SUMIFS('Potřeby Změna'!K$15:K$49,'Potřeby Změna'!$B$15:$B$49,$B155)</f>
        <v>0</v>
      </c>
    </row>
    <row r="156" spans="1:11" ht="14.45" customHeight="1" x14ac:dyDescent="0.25">
      <c r="A156" s="216" t="s">
        <v>106</v>
      </c>
      <c r="B156" s="184" t="s">
        <v>41</v>
      </c>
      <c r="C156" s="208">
        <f t="shared" si="54"/>
        <v>0</v>
      </c>
      <c r="D156" s="214">
        <f>SUMIFS('Potřeby Změna'!D$15:D$49,'Potřeby Změna'!$B$15:$B$49,$B156)</f>
        <v>0</v>
      </c>
      <c r="E156" s="214">
        <f>SUMIFS('Potřeby Změna'!E$15:E$49,'Potřeby Změna'!$B$15:$B$49,$B156)</f>
        <v>0</v>
      </c>
      <c r="F156" s="214">
        <f>SUMIFS('Potřeby Změna'!F$15:F$49,'Potřeby Změna'!$B$15:$B$49,$B156)</f>
        <v>0</v>
      </c>
      <c r="G156" s="214">
        <f>SUMIFS('Potřeby Změna'!G$15:G$49,'Potřeby Změna'!$B$15:$B$49,$B156)</f>
        <v>0</v>
      </c>
      <c r="H156" s="214">
        <f>SUMIFS('Potřeby Změna'!H$15:H$49,'Potřeby Změna'!$B$15:$B$49,$B156)</f>
        <v>0</v>
      </c>
      <c r="I156" s="214">
        <f>SUMIFS('Potřeby Změna'!I$15:I$49,'Potřeby Změna'!$B$15:$B$49,$B156)</f>
        <v>0</v>
      </c>
      <c r="J156" s="214">
        <f>SUMIFS('Potřeby Změna'!J$15:J$49,'Potřeby Změna'!$B$15:$B$49,$B156)</f>
        <v>0</v>
      </c>
      <c r="K156" s="214">
        <f>SUMIFS('Potřeby Změna'!K$15:K$49,'Potřeby Změna'!$B$15:$B$49,$B156)</f>
        <v>0</v>
      </c>
    </row>
    <row r="157" spans="1:11" x14ac:dyDescent="0.25">
      <c r="A157" s="216" t="s">
        <v>106</v>
      </c>
      <c r="B157" s="184" t="s">
        <v>407</v>
      </c>
      <c r="C157" s="208">
        <f t="shared" si="54"/>
        <v>0</v>
      </c>
      <c r="D157" s="214">
        <f>SUMIFS('Potřeby Změna'!D$15:D$49,'Potřeby Změna'!$B$15:$B$49,$B157)</f>
        <v>0</v>
      </c>
      <c r="E157" s="214">
        <f>SUMIFS('Potřeby Změna'!E$15:E$49,'Potřeby Změna'!$B$15:$B$49,$B157)</f>
        <v>0</v>
      </c>
      <c r="F157" s="214">
        <f>SUMIFS('Potřeby Změna'!F$15:F$49,'Potřeby Změna'!$B$15:$B$49,$B157)</f>
        <v>0</v>
      </c>
      <c r="G157" s="214">
        <f>SUMIFS('Potřeby Změna'!G$15:G$49,'Potřeby Změna'!$B$15:$B$49,$B157)</f>
        <v>0</v>
      </c>
      <c r="H157" s="214">
        <f>SUMIFS('Potřeby Změna'!H$15:H$49,'Potřeby Změna'!$B$15:$B$49,$B157)</f>
        <v>0</v>
      </c>
      <c r="I157" s="214">
        <f>SUMIFS('Potřeby Změna'!I$15:I$49,'Potřeby Změna'!$B$15:$B$49,$B157)</f>
        <v>0</v>
      </c>
      <c r="J157" s="214">
        <f>SUMIFS('Potřeby Změna'!J$15:J$49,'Potřeby Změna'!$B$15:$B$49,$B157)</f>
        <v>0</v>
      </c>
      <c r="K157" s="214">
        <f>SUMIFS('Potřeby Změna'!K$15:K$49,'Potřeby Změna'!$B$15:$B$49,$B157)</f>
        <v>0</v>
      </c>
    </row>
    <row r="158" spans="1:11" x14ac:dyDescent="0.25">
      <c r="A158" s="216" t="s">
        <v>106</v>
      </c>
      <c r="B158" s="184" t="s">
        <v>42</v>
      </c>
      <c r="C158" s="208">
        <f t="shared" si="54"/>
        <v>0</v>
      </c>
      <c r="D158" s="214">
        <f>SUMIFS('Potřeby Změna'!D$15:D$49,'Potřeby Změna'!$B$15:$B$49,$B158)</f>
        <v>0</v>
      </c>
      <c r="E158" s="214">
        <f>SUMIFS('Potřeby Změna'!E$15:E$49,'Potřeby Změna'!$B$15:$B$49,$B158)</f>
        <v>0</v>
      </c>
      <c r="F158" s="214">
        <f>SUMIFS('Potřeby Změna'!F$15:F$49,'Potřeby Změna'!$B$15:$B$49,$B158)</f>
        <v>0</v>
      </c>
      <c r="G158" s="214">
        <f>SUMIFS('Potřeby Změna'!G$15:G$49,'Potřeby Změna'!$B$15:$B$49,$B158)</f>
        <v>0</v>
      </c>
      <c r="H158" s="214">
        <f>SUMIFS('Potřeby Změna'!H$15:H$49,'Potřeby Změna'!$B$15:$B$49,$B158)</f>
        <v>0</v>
      </c>
      <c r="I158" s="214">
        <f>SUMIFS('Potřeby Změna'!I$15:I$49,'Potřeby Změna'!$B$15:$B$49,$B158)</f>
        <v>0</v>
      </c>
      <c r="J158" s="214">
        <f>SUMIFS('Potřeby Změna'!J$15:J$49,'Potřeby Změna'!$B$15:$B$49,$B158)</f>
        <v>0</v>
      </c>
      <c r="K158" s="214">
        <f>SUMIFS('Potřeby Změna'!K$15:K$49,'Potřeby Změna'!$B$15:$B$49,$B158)</f>
        <v>0</v>
      </c>
    </row>
    <row r="159" spans="1:11" x14ac:dyDescent="0.25">
      <c r="A159" s="216" t="s">
        <v>106</v>
      </c>
      <c r="B159" s="184" t="s">
        <v>43</v>
      </c>
      <c r="C159" s="208">
        <f t="shared" si="54"/>
        <v>0</v>
      </c>
      <c r="D159" s="214">
        <f>SUMIFS('Potřeby Změna'!D$15:D$49,'Potřeby Změna'!$B$15:$B$49,$B159)</f>
        <v>0</v>
      </c>
      <c r="E159" s="214">
        <f>SUMIFS('Potřeby Změna'!E$15:E$49,'Potřeby Změna'!$B$15:$B$49,$B159)</f>
        <v>0</v>
      </c>
      <c r="F159" s="214">
        <f>SUMIFS('Potřeby Změna'!F$15:F$49,'Potřeby Změna'!$B$15:$B$49,$B159)</f>
        <v>0</v>
      </c>
      <c r="G159" s="214">
        <f>SUMIFS('Potřeby Změna'!G$15:G$49,'Potřeby Změna'!$B$15:$B$49,$B159)</f>
        <v>0</v>
      </c>
      <c r="H159" s="214">
        <f>SUMIFS('Potřeby Změna'!H$15:H$49,'Potřeby Změna'!$B$15:$B$49,$B159)</f>
        <v>0</v>
      </c>
      <c r="I159" s="214">
        <f>SUMIFS('Potřeby Změna'!I$15:I$49,'Potřeby Změna'!$B$15:$B$49,$B159)</f>
        <v>0</v>
      </c>
      <c r="J159" s="214">
        <f>SUMIFS('Potřeby Změna'!J$15:J$49,'Potřeby Změna'!$B$15:$B$49,$B159)</f>
        <v>0</v>
      </c>
      <c r="K159" s="214">
        <f>SUMIFS('Potřeby Změna'!K$15:K$49,'Potřeby Změna'!$B$15:$B$49,$B159)</f>
        <v>0</v>
      </c>
    </row>
    <row r="160" spans="1:11" x14ac:dyDescent="0.25">
      <c r="A160" s="216" t="s">
        <v>106</v>
      </c>
      <c r="B160" s="184" t="s">
        <v>44</v>
      </c>
      <c r="C160" s="208">
        <f t="shared" si="54"/>
        <v>0</v>
      </c>
      <c r="D160" s="214">
        <f>SUMIFS('Potřeby Změna'!D$15:D$49,'Potřeby Změna'!$B$15:$B$49,$B160)</f>
        <v>0</v>
      </c>
      <c r="E160" s="214">
        <f>SUMIFS('Potřeby Změna'!E$15:E$49,'Potřeby Změna'!$B$15:$B$49,$B160)</f>
        <v>0</v>
      </c>
      <c r="F160" s="214">
        <f>SUMIFS('Potřeby Změna'!F$15:F$49,'Potřeby Změna'!$B$15:$B$49,$B160)</f>
        <v>0</v>
      </c>
      <c r="G160" s="214">
        <f>SUMIFS('Potřeby Změna'!G$15:G$49,'Potřeby Změna'!$B$15:$B$49,$B160)</f>
        <v>0</v>
      </c>
      <c r="H160" s="214">
        <f>SUMIFS('Potřeby Změna'!H$15:H$49,'Potřeby Změna'!$B$15:$B$49,$B160)</f>
        <v>0</v>
      </c>
      <c r="I160" s="214">
        <f>SUMIFS('Potřeby Změna'!I$15:I$49,'Potřeby Změna'!$B$15:$B$49,$B160)</f>
        <v>0</v>
      </c>
      <c r="J160" s="214">
        <f>SUMIFS('Potřeby Změna'!J$15:J$49,'Potřeby Změna'!$B$15:$B$49,$B160)</f>
        <v>0</v>
      </c>
      <c r="K160" s="214">
        <f>SUMIFS('Potřeby Změna'!K$15:K$49,'Potřeby Změna'!$B$15:$B$49,$B160)</f>
        <v>0</v>
      </c>
    </row>
    <row r="161" spans="1:11" x14ac:dyDescent="0.25">
      <c r="A161" s="216" t="s">
        <v>106</v>
      </c>
      <c r="B161" s="184" t="s">
        <v>45</v>
      </c>
      <c r="C161" s="208">
        <f t="shared" si="54"/>
        <v>0</v>
      </c>
      <c r="D161" s="214">
        <f>SUMIFS('Potřeby Změna'!D$15:D$49,'Potřeby Změna'!$B$15:$B$49,$B161)</f>
        <v>0</v>
      </c>
      <c r="E161" s="214">
        <f>SUMIFS('Potřeby Změna'!E$15:E$49,'Potřeby Změna'!$B$15:$B$49,$B161)</f>
        <v>0</v>
      </c>
      <c r="F161" s="214">
        <f>SUMIFS('Potřeby Změna'!F$15:F$49,'Potřeby Změna'!$B$15:$B$49,$B161)</f>
        <v>0</v>
      </c>
      <c r="G161" s="214">
        <f>SUMIFS('Potřeby Změna'!G$15:G$49,'Potřeby Změna'!$B$15:$B$49,$B161)</f>
        <v>0</v>
      </c>
      <c r="H161" s="214">
        <f>SUMIFS('Potřeby Změna'!H$15:H$49,'Potřeby Změna'!$B$15:$B$49,$B161)</f>
        <v>0</v>
      </c>
      <c r="I161" s="214">
        <f>SUMIFS('Potřeby Změna'!I$15:I$49,'Potřeby Změna'!$B$15:$B$49,$B161)</f>
        <v>0</v>
      </c>
      <c r="J161" s="214">
        <f>SUMIFS('Potřeby Změna'!J$15:J$49,'Potřeby Změna'!$B$15:$B$49,$B161)</f>
        <v>0</v>
      </c>
      <c r="K161" s="214">
        <f>SUMIFS('Potřeby Změna'!K$15:K$49,'Potřeby Změna'!$B$15:$B$49,$B161)</f>
        <v>0</v>
      </c>
    </row>
    <row r="162" spans="1:11" x14ac:dyDescent="0.25">
      <c r="A162" s="216" t="s">
        <v>106</v>
      </c>
      <c r="B162" s="183" t="s">
        <v>408</v>
      </c>
      <c r="C162" s="208">
        <f t="shared" si="54"/>
        <v>0</v>
      </c>
      <c r="D162" s="214">
        <f>SUMIFS('Potřeby Změna'!D$15:D$49,'Potřeby Změna'!$B$15:$B$49,$B162)</f>
        <v>0</v>
      </c>
      <c r="E162" s="214">
        <f>SUMIFS('Potřeby Změna'!E$15:E$49,'Potřeby Změna'!$B$15:$B$49,$B162)</f>
        <v>0</v>
      </c>
      <c r="F162" s="214">
        <f>SUMIFS('Potřeby Změna'!F$15:F$49,'Potřeby Změna'!$B$15:$B$49,$B162)</f>
        <v>0</v>
      </c>
      <c r="G162" s="214">
        <f>SUMIFS('Potřeby Změna'!G$15:G$49,'Potřeby Změna'!$B$15:$B$49,$B162)</f>
        <v>0</v>
      </c>
      <c r="H162" s="214">
        <f>SUMIFS('Potřeby Změna'!H$15:H$49,'Potřeby Změna'!$B$15:$B$49,$B162)</f>
        <v>0</v>
      </c>
      <c r="I162" s="214">
        <f>SUMIFS('Potřeby Změna'!I$15:I$49,'Potřeby Změna'!$B$15:$B$49,$B162)</f>
        <v>0</v>
      </c>
      <c r="J162" s="214">
        <f>SUMIFS('Potřeby Změna'!J$15:J$49,'Potřeby Změna'!$B$15:$B$49,$B162)</f>
        <v>0</v>
      </c>
      <c r="K162" s="214">
        <f>SUMIFS('Potřeby Změna'!K$15:K$49,'Potřeby Změna'!$B$15:$B$49,$B162)</f>
        <v>0</v>
      </c>
    </row>
  </sheetData>
  <sheetProtection password="E21E" sheet="1" objects="1" scenarios="1" autoFilter="0"/>
  <autoFilter ref="A2:K162" xr:uid="{00000000-0009-0000-0000-000009000000}"/>
  <conditionalFormatting sqref="D3:K54">
    <cfRule type="cellIs" dxfId="20" priority="2" operator="notEqual">
      <formula>0</formula>
    </cfRule>
  </conditionalFormatting>
  <conditionalFormatting sqref="C3:K54">
    <cfRule type="cellIs" dxfId="19" priority="1" operator="notEqual">
      <formula>0</formula>
    </cfRule>
  </conditionalFormatting>
  <dataValidations count="2">
    <dataValidation type="list" allowBlank="1" showInputMessage="1" showErrorMessage="1" sqref="A57:A108 A111:A162 A3:A54" xr:uid="{00000000-0002-0000-0900-000000000000}">
      <formula1>Potřeby_I_N</formula1>
    </dataValidation>
    <dataValidation type="list" allowBlank="1" showInputMessage="1" showErrorMessage="1" sqref="B57:B109 B111:B162 B3:B54" xr:uid="{00000000-0002-0000-0900-000001000000}">
      <formula1>NR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65"/>
  <sheetViews>
    <sheetView showGridLines="0" zoomScaleNormal="100" workbookViewId="0">
      <selection activeCell="D10" sqref="D10"/>
    </sheetView>
  </sheetViews>
  <sheetFormatPr defaultColWidth="8.85546875" defaultRowHeight="15" x14ac:dyDescent="0.25"/>
  <cols>
    <col min="1" max="1" width="26.5703125" style="232" customWidth="1"/>
    <col min="2" max="2" width="16.28515625" style="230" customWidth="1"/>
    <col min="3" max="3" width="14.7109375" style="232" customWidth="1"/>
    <col min="4" max="4" width="15.7109375" style="232" bestFit="1" customWidth="1"/>
    <col min="5" max="10" width="14.7109375" style="232" customWidth="1"/>
    <col min="11" max="16384" width="8.85546875" style="232"/>
  </cols>
  <sheetData>
    <row r="1" spans="1:10" x14ac:dyDescent="0.25">
      <c r="A1" s="229" t="s">
        <v>452</v>
      </c>
      <c r="B1" s="233"/>
      <c r="C1" s="186"/>
      <c r="D1" s="186"/>
      <c r="E1" s="186"/>
      <c r="F1" s="186"/>
      <c r="G1" s="186"/>
      <c r="H1" s="186"/>
      <c r="I1" s="186"/>
      <c r="J1" s="186"/>
    </row>
    <row r="2" spans="1:10" s="226" customFormat="1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0" x14ac:dyDescent="0.25">
      <c r="A3" s="225" t="s">
        <v>443</v>
      </c>
      <c r="B3" s="220">
        <f>SUM(C3:J3)</f>
        <v>0</v>
      </c>
      <c r="C3" s="250">
        <f>'Potřeby RoPD'!D10</f>
        <v>0</v>
      </c>
      <c r="D3" s="250">
        <f>'Potřeby RoPD'!E10</f>
        <v>0</v>
      </c>
      <c r="E3" s="250">
        <f>'Potřeby RoPD'!F10</f>
        <v>0</v>
      </c>
      <c r="F3" s="250">
        <f>'Potřeby RoPD'!G10</f>
        <v>0</v>
      </c>
      <c r="G3" s="250">
        <f>'Potřeby RoPD'!H10</f>
        <v>0</v>
      </c>
      <c r="H3" s="250">
        <f>'Potřeby RoPD'!I10</f>
        <v>0</v>
      </c>
      <c r="I3" s="250">
        <f>'Potřeby RoPD'!J10</f>
        <v>0</v>
      </c>
      <c r="J3" s="250">
        <f>'Potřeby RoPD'!K10</f>
        <v>0</v>
      </c>
    </row>
    <row r="4" spans="1:10" x14ac:dyDescent="0.25">
      <c r="A4" s="225" t="s">
        <v>444</v>
      </c>
      <c r="B4" s="220">
        <f>SUM(C4:J4)</f>
        <v>0</v>
      </c>
      <c r="C4" s="250">
        <f>'Potřeby RoPD'!D11</f>
        <v>0</v>
      </c>
      <c r="D4" s="250">
        <f>'Potřeby RoPD'!E11</f>
        <v>0</v>
      </c>
      <c r="E4" s="250">
        <f>'Potřeby RoPD'!F11</f>
        <v>0</v>
      </c>
      <c r="F4" s="250">
        <f>'Potřeby RoPD'!G11</f>
        <v>0</v>
      </c>
      <c r="G4" s="250">
        <f>'Potřeby RoPD'!H11</f>
        <v>0</v>
      </c>
      <c r="H4" s="250">
        <f>'Potřeby RoPD'!I11</f>
        <v>0</v>
      </c>
      <c r="I4" s="250">
        <f>'Potřeby RoPD'!J11</f>
        <v>0</v>
      </c>
      <c r="J4" s="250">
        <f>'Potřeby RoPD'!K11</f>
        <v>0</v>
      </c>
    </row>
    <row r="5" spans="1:10" x14ac:dyDescent="0.25">
      <c r="A5" s="182" t="s">
        <v>109</v>
      </c>
      <c r="B5" s="231">
        <f>SUM(B3:B4)</f>
        <v>0</v>
      </c>
      <c r="C5" s="231">
        <f t="shared" ref="C5:J5" si="0">SUM(C3:C4)</f>
        <v>0</v>
      </c>
      <c r="D5" s="231">
        <f t="shared" si="0"/>
        <v>0</v>
      </c>
      <c r="E5" s="231">
        <f t="shared" si="0"/>
        <v>0</v>
      </c>
      <c r="F5" s="231">
        <f t="shared" si="0"/>
        <v>0</v>
      </c>
      <c r="G5" s="231">
        <f t="shared" si="0"/>
        <v>0</v>
      </c>
      <c r="H5" s="231">
        <f t="shared" si="0"/>
        <v>0</v>
      </c>
      <c r="I5" s="231">
        <f t="shared" si="0"/>
        <v>0</v>
      </c>
      <c r="J5" s="231">
        <f t="shared" si="0"/>
        <v>0</v>
      </c>
    </row>
    <row r="7" spans="1:10" x14ac:dyDescent="0.25">
      <c r="A7" s="229" t="s">
        <v>437</v>
      </c>
      <c r="B7" s="233"/>
      <c r="C7" s="186"/>
      <c r="D7" s="186"/>
      <c r="E7" s="186"/>
      <c r="F7" s="186"/>
      <c r="G7" s="186"/>
      <c r="H7" s="186"/>
      <c r="I7" s="186"/>
      <c r="J7" s="186"/>
    </row>
    <row r="8" spans="1:10" s="226" customFormat="1" x14ac:dyDescent="0.25">
      <c r="A8" s="222"/>
      <c r="B8" s="222" t="s">
        <v>109</v>
      </c>
      <c r="C8" s="222">
        <v>2016</v>
      </c>
      <c r="D8" s="222">
        <v>2017</v>
      </c>
      <c r="E8" s="222">
        <v>2018</v>
      </c>
      <c r="F8" s="222">
        <v>2019</v>
      </c>
      <c r="G8" s="222">
        <v>2020</v>
      </c>
      <c r="H8" s="222">
        <v>2021</v>
      </c>
      <c r="I8" s="222">
        <v>2022</v>
      </c>
      <c r="J8" s="222">
        <v>2023</v>
      </c>
    </row>
    <row r="9" spans="1:10" x14ac:dyDescent="0.25">
      <c r="A9" s="225" t="s">
        <v>107</v>
      </c>
      <c r="B9" s="220">
        <f t="shared" ref="B9:B14" si="1">SUM(C9:J9)</f>
        <v>0</v>
      </c>
      <c r="C9" s="250">
        <f>'Zdroje RoPD'!G20</f>
        <v>0</v>
      </c>
      <c r="D9" s="250">
        <f>'Zdroje RoPD'!H20</f>
        <v>0</v>
      </c>
      <c r="E9" s="250">
        <f>'Zdroje RoPD'!I20</f>
        <v>0</v>
      </c>
      <c r="F9" s="250">
        <f>'Zdroje RoPD'!J20</f>
        <v>0</v>
      </c>
      <c r="G9" s="250">
        <f>'Zdroje RoPD'!K20</f>
        <v>0</v>
      </c>
      <c r="H9" s="250">
        <f>'Zdroje RoPD'!L20</f>
        <v>0</v>
      </c>
      <c r="I9" s="250">
        <f>'Zdroje RoPD'!M20</f>
        <v>0</v>
      </c>
      <c r="J9" s="250">
        <f>'Zdroje RoPD'!N20</f>
        <v>0</v>
      </c>
    </row>
    <row r="10" spans="1:10" x14ac:dyDescent="0.25">
      <c r="A10" s="225" t="s">
        <v>108</v>
      </c>
      <c r="B10" s="220">
        <f t="shared" si="1"/>
        <v>0</v>
      </c>
      <c r="C10" s="250">
        <f>'Zdroje RoPD'!G21</f>
        <v>0</v>
      </c>
      <c r="D10" s="250">
        <f>'Zdroje RoPD'!H21</f>
        <v>0</v>
      </c>
      <c r="E10" s="250">
        <f>'Zdroje RoPD'!I21</f>
        <v>0</v>
      </c>
      <c r="F10" s="250">
        <f>'Zdroje RoPD'!J21</f>
        <v>0</v>
      </c>
      <c r="G10" s="250">
        <f>'Zdroje RoPD'!K21</f>
        <v>0</v>
      </c>
      <c r="H10" s="250">
        <f>'Zdroje RoPD'!L21</f>
        <v>0</v>
      </c>
      <c r="I10" s="250">
        <f>'Zdroje RoPD'!M21</f>
        <v>0</v>
      </c>
      <c r="J10" s="250">
        <f>'Zdroje RoPD'!N21</f>
        <v>0</v>
      </c>
    </row>
    <row r="11" spans="1:10" x14ac:dyDescent="0.25">
      <c r="A11" s="225" t="s">
        <v>180</v>
      </c>
      <c r="B11" s="220">
        <f t="shared" si="1"/>
        <v>0</v>
      </c>
      <c r="C11" s="250">
        <f>'Zdroje RoPD'!G18</f>
        <v>0</v>
      </c>
      <c r="D11" s="250">
        <f>'Zdroje RoPD'!H18</f>
        <v>0</v>
      </c>
      <c r="E11" s="250">
        <f>'Zdroje RoPD'!I18</f>
        <v>0</v>
      </c>
      <c r="F11" s="250">
        <f>'Zdroje RoPD'!J18</f>
        <v>0</v>
      </c>
      <c r="G11" s="250">
        <f>'Zdroje RoPD'!K18</f>
        <v>0</v>
      </c>
      <c r="H11" s="250">
        <f>'Zdroje RoPD'!L18</f>
        <v>0</v>
      </c>
      <c r="I11" s="250">
        <f>'Zdroje RoPD'!M18</f>
        <v>0</v>
      </c>
      <c r="J11" s="250">
        <f>'Zdroje RoPD'!N18</f>
        <v>0</v>
      </c>
    </row>
    <row r="12" spans="1:10" x14ac:dyDescent="0.25">
      <c r="A12" s="225" t="s">
        <v>181</v>
      </c>
      <c r="B12" s="220">
        <f t="shared" si="1"/>
        <v>0</v>
      </c>
      <c r="C12" s="250">
        <f>'Zdroje RoPD'!G19</f>
        <v>0</v>
      </c>
      <c r="D12" s="250">
        <f>'Zdroje RoPD'!H19</f>
        <v>0</v>
      </c>
      <c r="E12" s="250">
        <f>'Zdroje RoPD'!I19</f>
        <v>0</v>
      </c>
      <c r="F12" s="250">
        <f>'Zdroje RoPD'!J19</f>
        <v>0</v>
      </c>
      <c r="G12" s="250">
        <f>'Zdroje RoPD'!K19</f>
        <v>0</v>
      </c>
      <c r="H12" s="250">
        <f>'Zdroje RoPD'!L19</f>
        <v>0</v>
      </c>
      <c r="I12" s="250">
        <f>'Zdroje RoPD'!M19</f>
        <v>0</v>
      </c>
      <c r="J12" s="250">
        <f>'Zdroje RoPD'!N19</f>
        <v>0</v>
      </c>
    </row>
    <row r="13" spans="1:10" x14ac:dyDescent="0.25">
      <c r="A13" s="225" t="s">
        <v>443</v>
      </c>
      <c r="B13" s="220">
        <f t="shared" si="1"/>
        <v>0</v>
      </c>
      <c r="C13" s="250">
        <f>C9+C11</f>
        <v>0</v>
      </c>
      <c r="D13" s="250">
        <f t="shared" ref="D13:J13" si="2">D9+D11</f>
        <v>0</v>
      </c>
      <c r="E13" s="250">
        <f t="shared" si="2"/>
        <v>0</v>
      </c>
      <c r="F13" s="250">
        <f t="shared" si="2"/>
        <v>0</v>
      </c>
      <c r="G13" s="250">
        <f t="shared" si="2"/>
        <v>0</v>
      </c>
      <c r="H13" s="250">
        <f t="shared" si="2"/>
        <v>0</v>
      </c>
      <c r="I13" s="250">
        <f t="shared" si="2"/>
        <v>0</v>
      </c>
      <c r="J13" s="250">
        <f t="shared" si="2"/>
        <v>0</v>
      </c>
    </row>
    <row r="14" spans="1:10" x14ac:dyDescent="0.25">
      <c r="A14" s="225" t="s">
        <v>444</v>
      </c>
      <c r="B14" s="220">
        <f t="shared" si="1"/>
        <v>0</v>
      </c>
      <c r="C14" s="250">
        <f>C10+C12</f>
        <v>0</v>
      </c>
      <c r="D14" s="250">
        <f t="shared" ref="D14:J14" si="3">D10+D12</f>
        <v>0</v>
      </c>
      <c r="E14" s="250">
        <f t="shared" si="3"/>
        <v>0</v>
      </c>
      <c r="F14" s="250">
        <f t="shared" si="3"/>
        <v>0</v>
      </c>
      <c r="G14" s="250">
        <f t="shared" si="3"/>
        <v>0</v>
      </c>
      <c r="H14" s="250">
        <f t="shared" si="3"/>
        <v>0</v>
      </c>
      <c r="I14" s="250">
        <f t="shared" si="3"/>
        <v>0</v>
      </c>
      <c r="J14" s="250">
        <f t="shared" si="3"/>
        <v>0</v>
      </c>
    </row>
    <row r="15" spans="1:10" x14ac:dyDescent="0.25">
      <c r="A15" s="182" t="s">
        <v>109</v>
      </c>
      <c r="B15" s="231">
        <f>SUM(C15:J15)</f>
        <v>0</v>
      </c>
      <c r="C15" s="231">
        <f t="shared" ref="C15:J15" si="4">SUM(C13:C14)</f>
        <v>0</v>
      </c>
      <c r="D15" s="231">
        <f t="shared" si="4"/>
        <v>0</v>
      </c>
      <c r="E15" s="231">
        <f t="shared" si="4"/>
        <v>0</v>
      </c>
      <c r="F15" s="231">
        <f t="shared" si="4"/>
        <v>0</v>
      </c>
      <c r="G15" s="231">
        <f t="shared" si="4"/>
        <v>0</v>
      </c>
      <c r="H15" s="231">
        <f t="shared" si="4"/>
        <v>0</v>
      </c>
      <c r="I15" s="231">
        <f t="shared" si="4"/>
        <v>0</v>
      </c>
      <c r="J15" s="231">
        <f t="shared" si="4"/>
        <v>0</v>
      </c>
    </row>
    <row r="16" spans="1:10" s="226" customFormat="1" x14ac:dyDescent="0.25">
      <c r="A16" s="219" t="s">
        <v>453</v>
      </c>
      <c r="B16" s="224" t="str">
        <f>IF(B5=B15,"OK","Upravte bilanci Potřeb RoPD a Zdrojů RoPD")</f>
        <v>OK</v>
      </c>
      <c r="C16" s="221" t="str">
        <f t="shared" ref="C16:J16" si="5">IF(C5=C15,"OK","Upravte bilanci Potřeb RoPD a Zdrojů RoPD")</f>
        <v>OK</v>
      </c>
      <c r="D16" s="221" t="str">
        <f t="shared" si="5"/>
        <v>OK</v>
      </c>
      <c r="E16" s="221" t="str">
        <f t="shared" si="5"/>
        <v>OK</v>
      </c>
      <c r="F16" s="224" t="str">
        <f t="shared" si="5"/>
        <v>OK</v>
      </c>
      <c r="G16" s="221" t="str">
        <f t="shared" si="5"/>
        <v>OK</v>
      </c>
      <c r="H16" s="221" t="str">
        <f t="shared" si="5"/>
        <v>OK</v>
      </c>
      <c r="I16" s="221" t="str">
        <f t="shared" si="5"/>
        <v>OK</v>
      </c>
      <c r="J16" s="221" t="str">
        <f t="shared" si="5"/>
        <v>OK</v>
      </c>
    </row>
    <row r="17" spans="1:10" x14ac:dyDescent="0.25">
      <c r="A17" s="228" t="s">
        <v>442</v>
      </c>
      <c r="B17" s="218">
        <f>B5-B15</f>
        <v>0</v>
      </c>
      <c r="C17" s="218">
        <f t="shared" ref="C17:J17" si="6">C5-C15</f>
        <v>0</v>
      </c>
      <c r="D17" s="218">
        <f t="shared" si="6"/>
        <v>0</v>
      </c>
      <c r="E17" s="218">
        <f t="shared" si="6"/>
        <v>0</v>
      </c>
      <c r="F17" s="218">
        <f t="shared" si="6"/>
        <v>0</v>
      </c>
      <c r="G17" s="218">
        <f t="shared" si="6"/>
        <v>0</v>
      </c>
      <c r="H17" s="218">
        <f t="shared" si="6"/>
        <v>0</v>
      </c>
      <c r="I17" s="218">
        <f t="shared" si="6"/>
        <v>0</v>
      </c>
      <c r="J17" s="218">
        <f t="shared" si="6"/>
        <v>0</v>
      </c>
    </row>
    <row r="18" spans="1:10" x14ac:dyDescent="0.25">
      <c r="A18" s="228"/>
      <c r="B18" s="218"/>
      <c r="C18" s="218"/>
      <c r="D18" s="218"/>
      <c r="E18" s="218"/>
      <c r="F18" s="218"/>
      <c r="G18" s="218"/>
      <c r="H18" s="218"/>
      <c r="I18" s="218"/>
      <c r="J18" s="218"/>
    </row>
    <row r="19" spans="1:10" x14ac:dyDescent="0.25">
      <c r="A19" s="229" t="s">
        <v>440</v>
      </c>
      <c r="B19" s="233"/>
      <c r="C19" s="186"/>
      <c r="D19" s="186"/>
      <c r="E19" s="186"/>
      <c r="F19" s="186"/>
      <c r="G19" s="186"/>
      <c r="H19" s="186"/>
      <c r="I19" s="186"/>
      <c r="J19" s="186"/>
    </row>
    <row r="20" spans="1:10" s="226" customFormat="1" x14ac:dyDescent="0.25">
      <c r="A20" s="222"/>
      <c r="B20" s="222"/>
      <c r="C20" s="222"/>
      <c r="D20" s="222"/>
      <c r="E20" s="222"/>
      <c r="F20" s="222"/>
      <c r="G20" s="222"/>
      <c r="H20" s="222"/>
      <c r="I20" s="222"/>
      <c r="J20" s="222"/>
    </row>
    <row r="21" spans="1:10" x14ac:dyDescent="0.25">
      <c r="A21" s="225" t="s">
        <v>443</v>
      </c>
      <c r="B21" s="220">
        <f>SUM(C21:J21)</f>
        <v>0</v>
      </c>
      <c r="C21" s="250">
        <f>'Potřeby Změna'!D10</f>
        <v>0</v>
      </c>
      <c r="D21" s="250">
        <f>'Potřeby Změna'!E10</f>
        <v>0</v>
      </c>
      <c r="E21" s="250">
        <f>'Potřeby Změna'!F10</f>
        <v>0</v>
      </c>
      <c r="F21" s="250">
        <f>'Potřeby Změna'!G10</f>
        <v>0</v>
      </c>
      <c r="G21" s="250">
        <f>'Potřeby Změna'!H10</f>
        <v>0</v>
      </c>
      <c r="H21" s="250">
        <f>'Potřeby Změna'!I10</f>
        <v>0</v>
      </c>
      <c r="I21" s="250">
        <f>'Potřeby Změna'!J10</f>
        <v>0</v>
      </c>
      <c r="J21" s="250">
        <f>'Potřeby Změna'!K10</f>
        <v>0</v>
      </c>
    </row>
    <row r="22" spans="1:10" x14ac:dyDescent="0.25">
      <c r="A22" s="225" t="s">
        <v>444</v>
      </c>
      <c r="B22" s="220">
        <f>SUM(C22:J22)</f>
        <v>0</v>
      </c>
      <c r="C22" s="250">
        <f>'Potřeby Změna'!D11</f>
        <v>0</v>
      </c>
      <c r="D22" s="250">
        <f>'Potřeby Změna'!E11</f>
        <v>0</v>
      </c>
      <c r="E22" s="250">
        <f>'Potřeby Změna'!F11</f>
        <v>0</v>
      </c>
      <c r="F22" s="250">
        <f>'Potřeby Změna'!G11</f>
        <v>0</v>
      </c>
      <c r="G22" s="250">
        <f>'Potřeby Změna'!H11</f>
        <v>0</v>
      </c>
      <c r="H22" s="250">
        <f>'Potřeby Změna'!I11</f>
        <v>0</v>
      </c>
      <c r="I22" s="250">
        <f>'Potřeby Změna'!J11</f>
        <v>0</v>
      </c>
      <c r="J22" s="250">
        <f>'Potřeby Změna'!K11</f>
        <v>0</v>
      </c>
    </row>
    <row r="23" spans="1:10" x14ac:dyDescent="0.25">
      <c r="A23" s="182" t="s">
        <v>109</v>
      </c>
      <c r="B23" s="231">
        <f t="shared" ref="B23:J23" si="7">SUM(B21:B22)</f>
        <v>0</v>
      </c>
      <c r="C23" s="231">
        <f t="shared" si="7"/>
        <v>0</v>
      </c>
      <c r="D23" s="231">
        <f t="shared" si="7"/>
        <v>0</v>
      </c>
      <c r="E23" s="231">
        <f t="shared" si="7"/>
        <v>0</v>
      </c>
      <c r="F23" s="231">
        <f t="shared" si="7"/>
        <v>0</v>
      </c>
      <c r="G23" s="231">
        <f t="shared" si="7"/>
        <v>0</v>
      </c>
      <c r="H23" s="231">
        <f t="shared" si="7"/>
        <v>0</v>
      </c>
      <c r="I23" s="231">
        <f t="shared" si="7"/>
        <v>0</v>
      </c>
      <c r="J23" s="231">
        <f t="shared" si="7"/>
        <v>0</v>
      </c>
    </row>
    <row r="25" spans="1:10" x14ac:dyDescent="0.25">
      <c r="A25" s="229" t="s">
        <v>438</v>
      </c>
      <c r="B25" s="233"/>
      <c r="C25" s="186"/>
      <c r="D25" s="186"/>
      <c r="E25" s="186"/>
      <c r="F25" s="186"/>
      <c r="G25" s="186"/>
      <c r="H25" s="186"/>
      <c r="I25" s="186"/>
      <c r="J25" s="186"/>
    </row>
    <row r="26" spans="1:10" s="226" customFormat="1" x14ac:dyDescent="0.25">
      <c r="A26" s="222"/>
      <c r="B26" s="222" t="s">
        <v>109</v>
      </c>
      <c r="C26" s="222">
        <v>2016</v>
      </c>
      <c r="D26" s="222">
        <v>2017</v>
      </c>
      <c r="E26" s="222">
        <v>2018</v>
      </c>
      <c r="F26" s="222">
        <v>2019</v>
      </c>
      <c r="G26" s="222">
        <v>2020</v>
      </c>
      <c r="H26" s="222">
        <v>2021</v>
      </c>
      <c r="I26" s="222">
        <v>2022</v>
      </c>
      <c r="J26" s="222">
        <v>2023</v>
      </c>
    </row>
    <row r="27" spans="1:10" x14ac:dyDescent="0.25">
      <c r="A27" s="225" t="s">
        <v>107</v>
      </c>
      <c r="B27" s="220">
        <f t="shared" ref="B27:B32" si="8">SUM(C27:J27)</f>
        <v>0</v>
      </c>
      <c r="C27" s="250">
        <f>'Zdroje Změna'!G20</f>
        <v>0</v>
      </c>
      <c r="D27" s="332">
        <f>'Zdroje Změna'!H20</f>
        <v>0</v>
      </c>
      <c r="E27" s="332">
        <f>'Zdroje Změna'!I20</f>
        <v>0</v>
      </c>
      <c r="F27" s="332">
        <f>'Zdroje Změna'!J20</f>
        <v>0</v>
      </c>
      <c r="G27" s="332">
        <f>'Zdroje Změna'!K20</f>
        <v>0</v>
      </c>
      <c r="H27" s="332">
        <f>'Zdroje Změna'!L20</f>
        <v>0</v>
      </c>
      <c r="I27" s="332">
        <f>'Zdroje Změna'!M20</f>
        <v>0</v>
      </c>
      <c r="J27" s="332">
        <f>'Zdroje Změna'!N20</f>
        <v>0</v>
      </c>
    </row>
    <row r="28" spans="1:10" x14ac:dyDescent="0.25">
      <c r="A28" s="225" t="s">
        <v>108</v>
      </c>
      <c r="B28" s="220">
        <f t="shared" si="8"/>
        <v>0</v>
      </c>
      <c r="C28" s="250">
        <f>'Zdroje Změna'!G21</f>
        <v>0</v>
      </c>
      <c r="D28" s="332">
        <f>'Zdroje Změna'!H21</f>
        <v>0</v>
      </c>
      <c r="E28" s="332">
        <f>'Zdroje Změna'!I21</f>
        <v>0</v>
      </c>
      <c r="F28" s="332">
        <f>'Zdroje Změna'!J21</f>
        <v>0</v>
      </c>
      <c r="G28" s="332">
        <f>'Zdroje Změna'!K21</f>
        <v>0</v>
      </c>
      <c r="H28" s="332">
        <f>'Zdroje Změna'!L21</f>
        <v>0</v>
      </c>
      <c r="I28" s="332">
        <f>'Zdroje Změna'!M21</f>
        <v>0</v>
      </c>
      <c r="J28" s="332">
        <f>'Zdroje Změna'!N21</f>
        <v>0</v>
      </c>
    </row>
    <row r="29" spans="1:10" x14ac:dyDescent="0.25">
      <c r="A29" s="225" t="s">
        <v>180</v>
      </c>
      <c r="B29" s="220">
        <f t="shared" si="8"/>
        <v>0</v>
      </c>
      <c r="C29" s="250">
        <f>'Zdroje Změna'!G16+'Zdroje Změna'!G18</f>
        <v>0</v>
      </c>
      <c r="D29" s="332">
        <f>'Zdroje Změna'!H16+'Zdroje Změna'!H18</f>
        <v>0</v>
      </c>
      <c r="E29" s="332">
        <f>'Zdroje Změna'!I16+'Zdroje Změna'!I18</f>
        <v>0</v>
      </c>
      <c r="F29" s="332">
        <f>'Zdroje Změna'!J16+'Zdroje Změna'!J18</f>
        <v>0</v>
      </c>
      <c r="G29" s="332">
        <f>'Zdroje Změna'!K16+'Zdroje Změna'!K18</f>
        <v>0</v>
      </c>
      <c r="H29" s="332">
        <f>'Zdroje Změna'!L16+'Zdroje Změna'!L18</f>
        <v>0</v>
      </c>
      <c r="I29" s="332">
        <f>'Zdroje Změna'!M16+'Zdroje Změna'!M18</f>
        <v>0</v>
      </c>
      <c r="J29" s="332">
        <f>'Zdroje Změna'!N16+'Zdroje Změna'!N18</f>
        <v>0</v>
      </c>
    </row>
    <row r="30" spans="1:10" x14ac:dyDescent="0.25">
      <c r="A30" s="225" t="s">
        <v>181</v>
      </c>
      <c r="B30" s="220">
        <f t="shared" si="8"/>
        <v>0</v>
      </c>
      <c r="C30" s="250">
        <f>'Zdroje Změna'!G19</f>
        <v>0</v>
      </c>
      <c r="D30" s="332">
        <f>'Zdroje Změna'!H19</f>
        <v>0</v>
      </c>
      <c r="E30" s="332">
        <f>'Zdroje Změna'!I19</f>
        <v>0</v>
      </c>
      <c r="F30" s="332">
        <f>'Zdroje Změna'!J19</f>
        <v>0</v>
      </c>
      <c r="G30" s="332">
        <f>'Zdroje Změna'!K19</f>
        <v>0</v>
      </c>
      <c r="H30" s="332">
        <f>'Zdroje Změna'!L19</f>
        <v>0</v>
      </c>
      <c r="I30" s="332">
        <f>'Zdroje Změna'!M19</f>
        <v>0</v>
      </c>
      <c r="J30" s="332">
        <f>'Zdroje Změna'!N19</f>
        <v>0</v>
      </c>
    </row>
    <row r="31" spans="1:10" x14ac:dyDescent="0.25">
      <c r="A31" s="225" t="s">
        <v>443</v>
      </c>
      <c r="B31" s="220">
        <f t="shared" si="8"/>
        <v>0</v>
      </c>
      <c r="C31" s="250">
        <f>C27+C29</f>
        <v>0</v>
      </c>
      <c r="D31" s="250">
        <f t="shared" ref="D31:J31" si="9">D27+D29</f>
        <v>0</v>
      </c>
      <c r="E31" s="250">
        <f t="shared" si="9"/>
        <v>0</v>
      </c>
      <c r="F31" s="250">
        <f t="shared" si="9"/>
        <v>0</v>
      </c>
      <c r="G31" s="250">
        <f t="shared" si="9"/>
        <v>0</v>
      </c>
      <c r="H31" s="250">
        <f t="shared" si="9"/>
        <v>0</v>
      </c>
      <c r="I31" s="250">
        <f t="shared" si="9"/>
        <v>0</v>
      </c>
      <c r="J31" s="250">
        <f t="shared" si="9"/>
        <v>0</v>
      </c>
    </row>
    <row r="32" spans="1:10" x14ac:dyDescent="0.25">
      <c r="A32" s="225" t="s">
        <v>444</v>
      </c>
      <c r="B32" s="220">
        <f t="shared" si="8"/>
        <v>0</v>
      </c>
      <c r="C32" s="250">
        <f>C28+C30</f>
        <v>0</v>
      </c>
      <c r="D32" s="250">
        <f t="shared" ref="D32:J32" si="10">D28+D30</f>
        <v>0</v>
      </c>
      <c r="E32" s="250">
        <f t="shared" si="10"/>
        <v>0</v>
      </c>
      <c r="F32" s="250">
        <f t="shared" si="10"/>
        <v>0</v>
      </c>
      <c r="G32" s="250">
        <f t="shared" si="10"/>
        <v>0</v>
      </c>
      <c r="H32" s="250">
        <f t="shared" si="10"/>
        <v>0</v>
      </c>
      <c r="I32" s="250">
        <f t="shared" si="10"/>
        <v>0</v>
      </c>
      <c r="J32" s="250">
        <f t="shared" si="10"/>
        <v>0</v>
      </c>
    </row>
    <row r="33" spans="1:10" x14ac:dyDescent="0.25">
      <c r="A33" s="182" t="s">
        <v>109</v>
      </c>
      <c r="B33" s="231">
        <f>SUM(C33:J33)</f>
        <v>0</v>
      </c>
      <c r="C33" s="231">
        <f t="shared" ref="C33:J33" si="11">SUM(C31:C32)</f>
        <v>0</v>
      </c>
      <c r="D33" s="231">
        <f t="shared" si="11"/>
        <v>0</v>
      </c>
      <c r="E33" s="231">
        <f t="shared" si="11"/>
        <v>0</v>
      </c>
      <c r="F33" s="231">
        <f t="shared" si="11"/>
        <v>0</v>
      </c>
      <c r="G33" s="231">
        <f t="shared" si="11"/>
        <v>0</v>
      </c>
      <c r="H33" s="231">
        <f t="shared" si="11"/>
        <v>0</v>
      </c>
      <c r="I33" s="231">
        <f t="shared" si="11"/>
        <v>0</v>
      </c>
      <c r="J33" s="231">
        <f t="shared" si="11"/>
        <v>0</v>
      </c>
    </row>
    <row r="34" spans="1:10" x14ac:dyDescent="0.25">
      <c r="A34" s="219" t="s">
        <v>453</v>
      </c>
      <c r="B34" s="224" t="str">
        <f t="shared" ref="B34:J34" si="12">IF(B23=B33,"OK","Upravte bilanci Potřeb Změna a Zdrojů Změna")</f>
        <v>OK</v>
      </c>
      <c r="C34" s="221" t="str">
        <f t="shared" si="12"/>
        <v>OK</v>
      </c>
      <c r="D34" s="221" t="str">
        <f t="shared" si="12"/>
        <v>OK</v>
      </c>
      <c r="E34" s="224" t="str">
        <f t="shared" si="12"/>
        <v>OK</v>
      </c>
      <c r="F34" s="224" t="str">
        <f t="shared" si="12"/>
        <v>OK</v>
      </c>
      <c r="G34" s="224" t="str">
        <f t="shared" si="12"/>
        <v>OK</v>
      </c>
      <c r="H34" s="224" t="str">
        <f t="shared" si="12"/>
        <v>OK</v>
      </c>
      <c r="I34" s="221" t="str">
        <f t="shared" si="12"/>
        <v>OK</v>
      </c>
      <c r="J34" s="221" t="str">
        <f t="shared" si="12"/>
        <v>OK</v>
      </c>
    </row>
    <row r="35" spans="1:10" x14ac:dyDescent="0.25">
      <c r="A35" s="228" t="s">
        <v>442</v>
      </c>
      <c r="B35" s="218">
        <f>B23-B33</f>
        <v>0</v>
      </c>
      <c r="C35" s="218">
        <f t="shared" ref="C35:J35" si="13">C23-C33</f>
        <v>0</v>
      </c>
      <c r="D35" s="218">
        <f t="shared" si="13"/>
        <v>0</v>
      </c>
      <c r="E35" s="218">
        <f t="shared" si="13"/>
        <v>0</v>
      </c>
      <c r="F35" s="218">
        <f t="shared" si="13"/>
        <v>0</v>
      </c>
      <c r="G35" s="218">
        <f t="shared" si="13"/>
        <v>0</v>
      </c>
      <c r="H35" s="218">
        <f t="shared" si="13"/>
        <v>0</v>
      </c>
      <c r="I35" s="218">
        <f t="shared" si="13"/>
        <v>0</v>
      </c>
      <c r="J35" s="218">
        <f t="shared" si="13"/>
        <v>0</v>
      </c>
    </row>
    <row r="37" spans="1:10" x14ac:dyDescent="0.25">
      <c r="A37" s="229" t="s">
        <v>439</v>
      </c>
      <c r="B37" s="233"/>
      <c r="C37" s="186"/>
      <c r="D37" s="186"/>
      <c r="E37" s="186"/>
      <c r="F37" s="186"/>
      <c r="G37" s="186"/>
      <c r="H37" s="186"/>
      <c r="I37" s="186"/>
      <c r="J37" s="186"/>
    </row>
    <row r="38" spans="1:10" s="226" customFormat="1" x14ac:dyDescent="0.25">
      <c r="A38" s="222"/>
      <c r="B38" s="222" t="s">
        <v>109</v>
      </c>
      <c r="C38" s="222">
        <v>2016</v>
      </c>
      <c r="D38" s="222">
        <v>2017</v>
      </c>
      <c r="E38" s="222">
        <v>2018</v>
      </c>
      <c r="F38" s="222">
        <v>2019</v>
      </c>
      <c r="G38" s="222">
        <v>2020</v>
      </c>
      <c r="H38" s="222">
        <v>2021</v>
      </c>
      <c r="I38" s="222">
        <v>2022</v>
      </c>
      <c r="J38" s="222">
        <v>2023</v>
      </c>
    </row>
    <row r="39" spans="1:10" x14ac:dyDescent="0.25">
      <c r="A39" s="225" t="s">
        <v>107</v>
      </c>
      <c r="B39" s="220">
        <f t="shared" ref="B39:B46" si="14">SUM(C39:J39)</f>
        <v>0</v>
      </c>
      <c r="C39" s="250">
        <f>'Smlouvy, zakázky a jiné potřeby'!Q6</f>
        <v>0</v>
      </c>
      <c r="D39" s="250">
        <f>'Smlouvy, zakázky a jiné potřeby'!R6</f>
        <v>0</v>
      </c>
      <c r="E39" s="250">
        <f>'Smlouvy, zakázky a jiné potřeby'!S6</f>
        <v>0</v>
      </c>
      <c r="F39" s="250">
        <f>'Smlouvy, zakázky a jiné potřeby'!T6</f>
        <v>0</v>
      </c>
      <c r="G39" s="250">
        <f>'Smlouvy, zakázky a jiné potřeby'!U6</f>
        <v>0</v>
      </c>
      <c r="H39" s="250">
        <f>'Smlouvy, zakázky a jiné potřeby'!V6</f>
        <v>0</v>
      </c>
      <c r="I39" s="250">
        <f>'Smlouvy, zakázky a jiné potřeby'!W6</f>
        <v>0</v>
      </c>
      <c r="J39" s="250">
        <f>'Smlouvy, zakázky a jiné potřeby'!X6</f>
        <v>0</v>
      </c>
    </row>
    <row r="40" spans="1:10" x14ac:dyDescent="0.25">
      <c r="A40" s="225" t="s">
        <v>108</v>
      </c>
      <c r="B40" s="220">
        <f t="shared" si="14"/>
        <v>0</v>
      </c>
      <c r="C40" s="250">
        <f>'Smlouvy, zakázky a jiné potřeby'!Q7</f>
        <v>0</v>
      </c>
      <c r="D40" s="250">
        <f>'Smlouvy, zakázky a jiné potřeby'!R7</f>
        <v>0</v>
      </c>
      <c r="E40" s="250">
        <f>'Smlouvy, zakázky a jiné potřeby'!S7</f>
        <v>0</v>
      </c>
      <c r="F40" s="250">
        <f>'Smlouvy, zakázky a jiné potřeby'!T7</f>
        <v>0</v>
      </c>
      <c r="G40" s="250">
        <f>'Smlouvy, zakázky a jiné potřeby'!U7</f>
        <v>0</v>
      </c>
      <c r="H40" s="250">
        <f>'Smlouvy, zakázky a jiné potřeby'!V7</f>
        <v>0</v>
      </c>
      <c r="I40" s="250">
        <f>'Smlouvy, zakázky a jiné potřeby'!W7</f>
        <v>0</v>
      </c>
      <c r="J40" s="250">
        <f>'Smlouvy, zakázky a jiné potřeby'!X7</f>
        <v>0</v>
      </c>
    </row>
    <row r="41" spans="1:10" x14ac:dyDescent="0.25">
      <c r="A41" s="225" t="s">
        <v>180</v>
      </c>
      <c r="B41" s="220">
        <f t="shared" si="14"/>
        <v>0</v>
      </c>
      <c r="C41" s="250">
        <f>'Smlouvy, zakázky a jiné potřeby'!Q8</f>
        <v>0</v>
      </c>
      <c r="D41" s="250">
        <f>'Smlouvy, zakázky a jiné potřeby'!R8</f>
        <v>0</v>
      </c>
      <c r="E41" s="250">
        <f>'Smlouvy, zakázky a jiné potřeby'!S8</f>
        <v>0</v>
      </c>
      <c r="F41" s="250">
        <f>'Smlouvy, zakázky a jiné potřeby'!T8</f>
        <v>0</v>
      </c>
      <c r="G41" s="250">
        <f>'Smlouvy, zakázky a jiné potřeby'!U8</f>
        <v>0</v>
      </c>
      <c r="H41" s="250">
        <f>'Smlouvy, zakázky a jiné potřeby'!V8</f>
        <v>0</v>
      </c>
      <c r="I41" s="250">
        <f>'Smlouvy, zakázky a jiné potřeby'!W8</f>
        <v>0</v>
      </c>
      <c r="J41" s="250">
        <f>'Smlouvy, zakázky a jiné potřeby'!X8</f>
        <v>0</v>
      </c>
    </row>
    <row r="42" spans="1:10" x14ac:dyDescent="0.25">
      <c r="A42" s="225" t="s">
        <v>181</v>
      </c>
      <c r="B42" s="220">
        <f t="shared" si="14"/>
        <v>0</v>
      </c>
      <c r="C42" s="250">
        <f>'Smlouvy, zakázky a jiné potřeby'!Q9</f>
        <v>0</v>
      </c>
      <c r="D42" s="250">
        <f>'Smlouvy, zakázky a jiné potřeby'!R9</f>
        <v>0</v>
      </c>
      <c r="E42" s="250">
        <f>'Smlouvy, zakázky a jiné potřeby'!S9</f>
        <v>0</v>
      </c>
      <c r="F42" s="250">
        <f>'Smlouvy, zakázky a jiné potřeby'!T9</f>
        <v>0</v>
      </c>
      <c r="G42" s="250">
        <f>'Smlouvy, zakázky a jiné potřeby'!U9</f>
        <v>0</v>
      </c>
      <c r="H42" s="250">
        <f>'Smlouvy, zakázky a jiné potřeby'!V9</f>
        <v>0</v>
      </c>
      <c r="I42" s="250">
        <f>'Smlouvy, zakázky a jiné potřeby'!W9</f>
        <v>0</v>
      </c>
      <c r="J42" s="250">
        <f>'Smlouvy, zakázky a jiné potřeby'!X9</f>
        <v>0</v>
      </c>
    </row>
    <row r="43" spans="1:10" s="338" customFormat="1" x14ac:dyDescent="0.25">
      <c r="A43" s="335" t="s">
        <v>475</v>
      </c>
      <c r="B43" s="333">
        <f t="shared" si="14"/>
        <v>0</v>
      </c>
      <c r="C43" s="332">
        <f>'Smlouvy, zakázky a jiné potřeby'!Q10</f>
        <v>0</v>
      </c>
      <c r="D43" s="332">
        <f>'Smlouvy, zakázky a jiné potřeby'!R10</f>
        <v>0</v>
      </c>
      <c r="E43" s="332">
        <f>'Smlouvy, zakázky a jiné potřeby'!S10</f>
        <v>0</v>
      </c>
      <c r="F43" s="332">
        <f>'Smlouvy, zakázky a jiné potřeby'!T10</f>
        <v>0</v>
      </c>
      <c r="G43" s="332">
        <f>'Smlouvy, zakázky a jiné potřeby'!U10</f>
        <v>0</v>
      </c>
      <c r="H43" s="332">
        <f>'Smlouvy, zakázky a jiné potřeby'!V10</f>
        <v>0</v>
      </c>
      <c r="I43" s="332">
        <f>'Smlouvy, zakázky a jiné potřeby'!W10</f>
        <v>0</v>
      </c>
      <c r="J43" s="332">
        <f>'Smlouvy, zakázky a jiné potřeby'!X10</f>
        <v>0</v>
      </c>
    </row>
    <row r="44" spans="1:10" s="338" customFormat="1" x14ac:dyDescent="0.25">
      <c r="A44" s="335" t="s">
        <v>476</v>
      </c>
      <c r="B44" s="333">
        <f t="shared" si="14"/>
        <v>0</v>
      </c>
      <c r="C44" s="332">
        <f>'Smlouvy, zakázky a jiné potřeby'!Q11</f>
        <v>0</v>
      </c>
      <c r="D44" s="332">
        <f>'Smlouvy, zakázky a jiné potřeby'!R11</f>
        <v>0</v>
      </c>
      <c r="E44" s="332">
        <f>'Smlouvy, zakázky a jiné potřeby'!S11</f>
        <v>0</v>
      </c>
      <c r="F44" s="332">
        <f>'Smlouvy, zakázky a jiné potřeby'!T11</f>
        <v>0</v>
      </c>
      <c r="G44" s="332">
        <f>'Smlouvy, zakázky a jiné potřeby'!U11</f>
        <v>0</v>
      </c>
      <c r="H44" s="332">
        <f>'Smlouvy, zakázky a jiné potřeby'!V11</f>
        <v>0</v>
      </c>
      <c r="I44" s="332">
        <f>'Smlouvy, zakázky a jiné potřeby'!W11</f>
        <v>0</v>
      </c>
      <c r="J44" s="332">
        <f>'Smlouvy, zakázky a jiné potřeby'!X11</f>
        <v>0</v>
      </c>
    </row>
    <row r="45" spans="1:10" x14ac:dyDescent="0.25">
      <c r="A45" s="225" t="s">
        <v>443</v>
      </c>
      <c r="B45" s="220">
        <f t="shared" si="14"/>
        <v>0</v>
      </c>
      <c r="C45" s="250">
        <f t="shared" ref="C45:J46" si="15">C39+C41</f>
        <v>0</v>
      </c>
      <c r="D45" s="250">
        <f t="shared" si="15"/>
        <v>0</v>
      </c>
      <c r="E45" s="250">
        <f t="shared" si="15"/>
        <v>0</v>
      </c>
      <c r="F45" s="250">
        <f t="shared" si="15"/>
        <v>0</v>
      </c>
      <c r="G45" s="250">
        <f t="shared" si="15"/>
        <v>0</v>
      </c>
      <c r="H45" s="250">
        <f t="shared" si="15"/>
        <v>0</v>
      </c>
      <c r="I45" s="250">
        <f t="shared" si="15"/>
        <v>0</v>
      </c>
      <c r="J45" s="250">
        <f t="shared" si="15"/>
        <v>0</v>
      </c>
    </row>
    <row r="46" spans="1:10" x14ac:dyDescent="0.25">
      <c r="A46" s="225" t="s">
        <v>444</v>
      </c>
      <c r="B46" s="220">
        <f t="shared" si="14"/>
        <v>0</v>
      </c>
      <c r="C46" s="250">
        <f t="shared" si="15"/>
        <v>0</v>
      </c>
      <c r="D46" s="250">
        <f t="shared" si="15"/>
        <v>0</v>
      </c>
      <c r="E46" s="250">
        <f t="shared" si="15"/>
        <v>0</v>
      </c>
      <c r="F46" s="250">
        <f t="shared" si="15"/>
        <v>0</v>
      </c>
      <c r="G46" s="250">
        <f t="shared" si="15"/>
        <v>0</v>
      </c>
      <c r="H46" s="250">
        <f t="shared" si="15"/>
        <v>0</v>
      </c>
      <c r="I46" s="250">
        <f t="shared" si="15"/>
        <v>0</v>
      </c>
      <c r="J46" s="250">
        <f t="shared" si="15"/>
        <v>0</v>
      </c>
    </row>
    <row r="47" spans="1:10" x14ac:dyDescent="0.25">
      <c r="A47" s="182" t="s">
        <v>109</v>
      </c>
      <c r="B47" s="231">
        <f>SUM(B39:B44)</f>
        <v>0</v>
      </c>
      <c r="C47" s="337">
        <f t="shared" ref="C47:J47" si="16">SUM(C39:C44)</f>
        <v>0</v>
      </c>
      <c r="D47" s="337">
        <f t="shared" si="16"/>
        <v>0</v>
      </c>
      <c r="E47" s="337">
        <f t="shared" si="16"/>
        <v>0</v>
      </c>
      <c r="F47" s="337">
        <f t="shared" si="16"/>
        <v>0</v>
      </c>
      <c r="G47" s="337">
        <f t="shared" si="16"/>
        <v>0</v>
      </c>
      <c r="H47" s="337">
        <f t="shared" si="16"/>
        <v>0</v>
      </c>
      <c r="I47" s="337">
        <f t="shared" si="16"/>
        <v>0</v>
      </c>
      <c r="J47" s="337">
        <f t="shared" si="16"/>
        <v>0</v>
      </c>
    </row>
    <row r="50" spans="1:10" x14ac:dyDescent="0.25">
      <c r="A50" s="229" t="s">
        <v>451</v>
      </c>
      <c r="B50" s="233"/>
      <c r="C50" s="186"/>
      <c r="D50" s="186"/>
      <c r="E50" s="186"/>
      <c r="F50" s="186"/>
      <c r="G50" s="186"/>
      <c r="H50" s="186"/>
      <c r="I50" s="186"/>
      <c r="J50" s="186"/>
    </row>
    <row r="51" spans="1:10" s="226" customFormat="1" x14ac:dyDescent="0.25">
      <c r="A51" s="222"/>
      <c r="B51" s="222"/>
      <c r="C51" s="222"/>
      <c r="D51" s="222"/>
      <c r="E51" s="222"/>
      <c r="F51" s="222"/>
      <c r="G51" s="222"/>
      <c r="H51" s="222"/>
      <c r="I51" s="222"/>
      <c r="J51" s="222"/>
    </row>
    <row r="52" spans="1:10" x14ac:dyDescent="0.25">
      <c r="A52" s="225" t="s">
        <v>443</v>
      </c>
      <c r="B52" s="220">
        <f>SUM(C52:J52)</f>
        <v>0</v>
      </c>
      <c r="C52" s="250">
        <f t="shared" ref="C52:J53" si="17">C21-C3</f>
        <v>0</v>
      </c>
      <c r="D52" s="250">
        <f t="shared" si="17"/>
        <v>0</v>
      </c>
      <c r="E52" s="250">
        <f t="shared" si="17"/>
        <v>0</v>
      </c>
      <c r="F52" s="250">
        <f t="shared" si="17"/>
        <v>0</v>
      </c>
      <c r="G52" s="250">
        <f t="shared" si="17"/>
        <v>0</v>
      </c>
      <c r="H52" s="250">
        <f t="shared" si="17"/>
        <v>0</v>
      </c>
      <c r="I52" s="250">
        <f t="shared" si="17"/>
        <v>0</v>
      </c>
      <c r="J52" s="250">
        <f t="shared" si="17"/>
        <v>0</v>
      </c>
    </row>
    <row r="53" spans="1:10" x14ac:dyDescent="0.25">
      <c r="A53" s="225" t="s">
        <v>444</v>
      </c>
      <c r="B53" s="220">
        <f>SUM(C53:J53)</f>
        <v>0</v>
      </c>
      <c r="C53" s="250">
        <f t="shared" si="17"/>
        <v>0</v>
      </c>
      <c r="D53" s="250">
        <f t="shared" si="17"/>
        <v>0</v>
      </c>
      <c r="E53" s="250">
        <f t="shared" si="17"/>
        <v>0</v>
      </c>
      <c r="F53" s="250">
        <f t="shared" si="17"/>
        <v>0</v>
      </c>
      <c r="G53" s="250">
        <f t="shared" si="17"/>
        <v>0</v>
      </c>
      <c r="H53" s="250">
        <f t="shared" si="17"/>
        <v>0</v>
      </c>
      <c r="I53" s="250">
        <f t="shared" si="17"/>
        <v>0</v>
      </c>
      <c r="J53" s="250">
        <f t="shared" si="17"/>
        <v>0</v>
      </c>
    </row>
    <row r="54" spans="1:10" x14ac:dyDescent="0.25">
      <c r="A54" s="182" t="s">
        <v>109</v>
      </c>
      <c r="B54" s="231">
        <f t="shared" ref="B54:J54" si="18">SUM(B52:B53)</f>
        <v>0</v>
      </c>
      <c r="C54" s="231">
        <f t="shared" si="18"/>
        <v>0</v>
      </c>
      <c r="D54" s="231">
        <f t="shared" si="18"/>
        <v>0</v>
      </c>
      <c r="E54" s="231">
        <f t="shared" si="18"/>
        <v>0</v>
      </c>
      <c r="F54" s="231">
        <f t="shared" si="18"/>
        <v>0</v>
      </c>
      <c r="G54" s="231">
        <f t="shared" si="18"/>
        <v>0</v>
      </c>
      <c r="H54" s="231">
        <f t="shared" si="18"/>
        <v>0</v>
      </c>
      <c r="I54" s="231">
        <f t="shared" si="18"/>
        <v>0</v>
      </c>
      <c r="J54" s="231">
        <f t="shared" si="18"/>
        <v>0</v>
      </c>
    </row>
    <row r="55" spans="1:10" x14ac:dyDescent="0.25">
      <c r="A55" s="186"/>
      <c r="B55" s="233"/>
      <c r="C55" s="186"/>
      <c r="D55" s="186"/>
      <c r="E55" s="186"/>
      <c r="F55" s="186"/>
      <c r="G55" s="186"/>
      <c r="H55" s="186"/>
      <c r="I55" s="186"/>
      <c r="J55" s="186"/>
    </row>
    <row r="57" spans="1:10" x14ac:dyDescent="0.25">
      <c r="A57" s="229" t="s">
        <v>451</v>
      </c>
      <c r="B57" s="233"/>
      <c r="C57" s="186"/>
      <c r="D57" s="186"/>
      <c r="E57" s="186"/>
      <c r="F57" s="186"/>
      <c r="G57" s="186"/>
      <c r="H57" s="186"/>
      <c r="I57" s="186"/>
      <c r="J57" s="186"/>
    </row>
    <row r="58" spans="1:10" x14ac:dyDescent="0.25">
      <c r="A58" s="222"/>
      <c r="B58" s="222" t="s">
        <v>109</v>
      </c>
      <c r="C58" s="222">
        <v>2016</v>
      </c>
      <c r="D58" s="222">
        <v>2017</v>
      </c>
      <c r="E58" s="222">
        <v>2018</v>
      </c>
      <c r="F58" s="222">
        <v>2019</v>
      </c>
      <c r="G58" s="222">
        <v>2020</v>
      </c>
      <c r="H58" s="222">
        <v>2021</v>
      </c>
      <c r="I58" s="222">
        <v>2022</v>
      </c>
      <c r="J58" s="222">
        <v>2023</v>
      </c>
    </row>
    <row r="59" spans="1:10" x14ac:dyDescent="0.25">
      <c r="A59" s="225" t="s">
        <v>107</v>
      </c>
      <c r="B59" s="220">
        <f t="shared" ref="B59:B64" si="19">SUM(C59:J59)</f>
        <v>0</v>
      </c>
      <c r="C59" s="250">
        <f>C27-C9</f>
        <v>0</v>
      </c>
      <c r="D59" s="250">
        <f t="shared" ref="D59:J59" si="20">D27-D9</f>
        <v>0</v>
      </c>
      <c r="E59" s="250">
        <f t="shared" si="20"/>
        <v>0</v>
      </c>
      <c r="F59" s="250">
        <f t="shared" si="20"/>
        <v>0</v>
      </c>
      <c r="G59" s="250">
        <f t="shared" si="20"/>
        <v>0</v>
      </c>
      <c r="H59" s="250">
        <f t="shared" si="20"/>
        <v>0</v>
      </c>
      <c r="I59" s="250">
        <f t="shared" si="20"/>
        <v>0</v>
      </c>
      <c r="J59" s="250">
        <f t="shared" si="20"/>
        <v>0</v>
      </c>
    </row>
    <row r="60" spans="1:10" x14ac:dyDescent="0.25">
      <c r="A60" s="225" t="s">
        <v>108</v>
      </c>
      <c r="B60" s="220">
        <f t="shared" si="19"/>
        <v>0</v>
      </c>
      <c r="C60" s="250">
        <f t="shared" ref="C60:J60" si="21">C28-C10</f>
        <v>0</v>
      </c>
      <c r="D60" s="250">
        <f t="shared" si="21"/>
        <v>0</v>
      </c>
      <c r="E60" s="250">
        <f t="shared" si="21"/>
        <v>0</v>
      </c>
      <c r="F60" s="250">
        <f t="shared" si="21"/>
        <v>0</v>
      </c>
      <c r="G60" s="250">
        <f t="shared" si="21"/>
        <v>0</v>
      </c>
      <c r="H60" s="250">
        <f t="shared" si="21"/>
        <v>0</v>
      </c>
      <c r="I60" s="250">
        <f t="shared" si="21"/>
        <v>0</v>
      </c>
      <c r="J60" s="250">
        <f t="shared" si="21"/>
        <v>0</v>
      </c>
    </row>
    <row r="61" spans="1:10" x14ac:dyDescent="0.25">
      <c r="A61" s="225" t="s">
        <v>180</v>
      </c>
      <c r="B61" s="220">
        <f t="shared" si="19"/>
        <v>0</v>
      </c>
      <c r="C61" s="250">
        <f t="shared" ref="C61:J61" si="22">C29-C11</f>
        <v>0</v>
      </c>
      <c r="D61" s="250">
        <f t="shared" si="22"/>
        <v>0</v>
      </c>
      <c r="E61" s="250">
        <f t="shared" si="22"/>
        <v>0</v>
      </c>
      <c r="F61" s="250">
        <f t="shared" si="22"/>
        <v>0</v>
      </c>
      <c r="G61" s="250">
        <f t="shared" si="22"/>
        <v>0</v>
      </c>
      <c r="H61" s="250">
        <f t="shared" si="22"/>
        <v>0</v>
      </c>
      <c r="I61" s="250">
        <f t="shared" si="22"/>
        <v>0</v>
      </c>
      <c r="J61" s="250">
        <f t="shared" si="22"/>
        <v>0</v>
      </c>
    </row>
    <row r="62" spans="1:10" x14ac:dyDescent="0.25">
      <c r="A62" s="225" t="s">
        <v>181</v>
      </c>
      <c r="B62" s="220">
        <f t="shared" si="19"/>
        <v>0</v>
      </c>
      <c r="C62" s="250">
        <f t="shared" ref="C62:J62" si="23">C30-C12</f>
        <v>0</v>
      </c>
      <c r="D62" s="250">
        <f t="shared" si="23"/>
        <v>0</v>
      </c>
      <c r="E62" s="250">
        <f t="shared" si="23"/>
        <v>0</v>
      </c>
      <c r="F62" s="250">
        <f t="shared" si="23"/>
        <v>0</v>
      </c>
      <c r="G62" s="250">
        <f t="shared" si="23"/>
        <v>0</v>
      </c>
      <c r="H62" s="250">
        <f t="shared" si="23"/>
        <v>0</v>
      </c>
      <c r="I62" s="250">
        <f t="shared" si="23"/>
        <v>0</v>
      </c>
      <c r="J62" s="250">
        <f t="shared" si="23"/>
        <v>0</v>
      </c>
    </row>
    <row r="63" spans="1:10" x14ac:dyDescent="0.25">
      <c r="A63" s="225" t="s">
        <v>443</v>
      </c>
      <c r="B63" s="220">
        <f t="shared" si="19"/>
        <v>0</v>
      </c>
      <c r="C63" s="250">
        <f t="shared" ref="C63:J63" si="24">C31-C13</f>
        <v>0</v>
      </c>
      <c r="D63" s="250">
        <f t="shared" si="24"/>
        <v>0</v>
      </c>
      <c r="E63" s="250">
        <f t="shared" si="24"/>
        <v>0</v>
      </c>
      <c r="F63" s="250">
        <f t="shared" si="24"/>
        <v>0</v>
      </c>
      <c r="G63" s="250">
        <f t="shared" si="24"/>
        <v>0</v>
      </c>
      <c r="H63" s="250">
        <f t="shared" si="24"/>
        <v>0</v>
      </c>
      <c r="I63" s="250">
        <f t="shared" si="24"/>
        <v>0</v>
      </c>
      <c r="J63" s="250">
        <f t="shared" si="24"/>
        <v>0</v>
      </c>
    </row>
    <row r="64" spans="1:10" x14ac:dyDescent="0.25">
      <c r="A64" s="225" t="s">
        <v>444</v>
      </c>
      <c r="B64" s="220">
        <f t="shared" si="19"/>
        <v>0</v>
      </c>
      <c r="C64" s="250">
        <f t="shared" ref="C64:J64" si="25">C32-C14</f>
        <v>0</v>
      </c>
      <c r="D64" s="250">
        <f t="shared" si="25"/>
        <v>0</v>
      </c>
      <c r="E64" s="250">
        <f t="shared" si="25"/>
        <v>0</v>
      </c>
      <c r="F64" s="250">
        <f t="shared" si="25"/>
        <v>0</v>
      </c>
      <c r="G64" s="250">
        <f t="shared" si="25"/>
        <v>0</v>
      </c>
      <c r="H64" s="250">
        <f t="shared" si="25"/>
        <v>0</v>
      </c>
      <c r="I64" s="250">
        <f t="shared" si="25"/>
        <v>0</v>
      </c>
      <c r="J64" s="250">
        <f t="shared" si="25"/>
        <v>0</v>
      </c>
    </row>
    <row r="65" spans="1:10" x14ac:dyDescent="0.25">
      <c r="A65" s="182" t="s">
        <v>109</v>
      </c>
      <c r="B65" s="231">
        <f>SUM(C65:J65)</f>
        <v>0</v>
      </c>
      <c r="C65" s="231">
        <f t="shared" ref="C65:J65" si="26">SUM(C63:C64)</f>
        <v>0</v>
      </c>
      <c r="D65" s="231">
        <f t="shared" si="26"/>
        <v>0</v>
      </c>
      <c r="E65" s="231">
        <f t="shared" si="26"/>
        <v>0</v>
      </c>
      <c r="F65" s="231">
        <f t="shared" si="26"/>
        <v>0</v>
      </c>
      <c r="G65" s="231">
        <f t="shared" si="26"/>
        <v>0</v>
      </c>
      <c r="H65" s="231">
        <f t="shared" si="26"/>
        <v>0</v>
      </c>
      <c r="I65" s="231">
        <f t="shared" si="26"/>
        <v>0</v>
      </c>
      <c r="J65" s="231">
        <f t="shared" si="26"/>
        <v>0</v>
      </c>
    </row>
  </sheetData>
  <sheetProtection password="E21E" sheet="1" objects="1" scenarios="1" autoFilter="0"/>
  <autoFilter ref="A38:J38" xr:uid="{00000000-0009-0000-0000-00000A000000}"/>
  <conditionalFormatting sqref="C52:J53">
    <cfRule type="cellIs" dxfId="18" priority="9" operator="notEqual">
      <formula>0</formula>
    </cfRule>
  </conditionalFormatting>
  <conditionalFormatting sqref="A16:J16">
    <cfRule type="cellIs" dxfId="17" priority="8" operator="equal">
      <formula>"OK"</formula>
    </cfRule>
  </conditionalFormatting>
  <conditionalFormatting sqref="A17:A18">
    <cfRule type="cellIs" dxfId="16" priority="7" operator="equal">
      <formula>"OK"</formula>
    </cfRule>
  </conditionalFormatting>
  <conditionalFormatting sqref="A34:J34">
    <cfRule type="cellIs" dxfId="15" priority="6" operator="equal">
      <formula>"OK"</formula>
    </cfRule>
  </conditionalFormatting>
  <conditionalFormatting sqref="A35">
    <cfRule type="cellIs" dxfId="14" priority="5" operator="equal">
      <formula>"OK"</formula>
    </cfRule>
  </conditionalFormatting>
  <conditionalFormatting sqref="C59">
    <cfRule type="cellIs" dxfId="13" priority="2" operator="notEqual">
      <formula>0</formula>
    </cfRule>
  </conditionalFormatting>
  <conditionalFormatting sqref="B59:J64">
    <cfRule type="cellIs" dxfId="12" priority="1" operator="notEqual">
      <formula>0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"/>
  <sheetViews>
    <sheetView workbookViewId="0">
      <selection activeCell="F12" sqref="F12"/>
    </sheetView>
  </sheetViews>
  <sheetFormatPr defaultRowHeight="15" x14ac:dyDescent="0.25"/>
  <cols>
    <col min="1" max="2" width="14.28515625" customWidth="1"/>
    <col min="3" max="10" width="12.28515625" customWidth="1"/>
  </cols>
  <sheetData>
    <row r="1" spans="1:10" x14ac:dyDescent="0.25">
      <c r="A1" s="189" t="s">
        <v>429</v>
      </c>
      <c r="I1" s="197" t="s">
        <v>458</v>
      </c>
    </row>
    <row r="2" spans="1:10" x14ac:dyDescent="0.25">
      <c r="A2" s="188" t="s">
        <v>430</v>
      </c>
    </row>
    <row r="3" spans="1:10" s="190" customFormat="1" x14ac:dyDescent="0.25">
      <c r="A3" s="191"/>
    </row>
    <row r="4" spans="1:10" x14ac:dyDescent="0.25">
      <c r="B4" s="492" t="s">
        <v>460</v>
      </c>
    </row>
    <row r="5" spans="1:10" x14ac:dyDescent="0.25">
      <c r="A5" s="492" t="s">
        <v>411</v>
      </c>
      <c r="B5" s="488" t="s">
        <v>413</v>
      </c>
      <c r="C5" s="488" t="s">
        <v>414</v>
      </c>
      <c r="D5" s="488" t="s">
        <v>415</v>
      </c>
      <c r="E5" s="488" t="s">
        <v>416</v>
      </c>
      <c r="F5" s="488" t="s">
        <v>417</v>
      </c>
      <c r="G5" s="488" t="s">
        <v>418</v>
      </c>
      <c r="H5" s="488" t="s">
        <v>419</v>
      </c>
      <c r="I5" s="488" t="s">
        <v>420</v>
      </c>
      <c r="J5" s="488" t="s">
        <v>421</v>
      </c>
    </row>
    <row r="6" spans="1:10" x14ac:dyDescent="0.25">
      <c r="A6" s="491" t="s">
        <v>466</v>
      </c>
      <c r="B6" s="493">
        <v>0</v>
      </c>
      <c r="C6" s="493"/>
      <c r="D6" s="493"/>
      <c r="E6" s="493"/>
      <c r="F6" s="493"/>
      <c r="G6" s="493"/>
      <c r="H6" s="493"/>
      <c r="I6" s="493"/>
      <c r="J6" s="493"/>
    </row>
    <row r="7" spans="1:10" x14ac:dyDescent="0.25">
      <c r="A7" s="491" t="s">
        <v>412</v>
      </c>
      <c r="B7" s="493">
        <v>0</v>
      </c>
      <c r="C7" s="493"/>
      <c r="D7" s="493"/>
      <c r="E7" s="493"/>
      <c r="F7" s="493"/>
      <c r="G7" s="493"/>
      <c r="H7" s="493"/>
      <c r="I7" s="493"/>
      <c r="J7" s="493"/>
    </row>
  </sheetData>
  <pageMargins left="0.7" right="0.7" top="0.78740157499999996" bottom="0.78740157499999996" header="0.3" footer="0.3"/>
  <pageSetup paperSize="9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3"/>
  <sheetViews>
    <sheetView workbookViewId="0">
      <selection activeCell="G6" sqref="G6"/>
    </sheetView>
  </sheetViews>
  <sheetFormatPr defaultColWidth="8.85546875" defaultRowHeight="15" x14ac:dyDescent="0.25"/>
  <cols>
    <col min="1" max="2" width="14.28515625" style="176" customWidth="1"/>
    <col min="3" max="6" width="12.28515625" style="176" customWidth="1"/>
    <col min="7" max="10" width="12.28515625" style="339" customWidth="1"/>
    <col min="11" max="16384" width="8.85546875" style="176"/>
  </cols>
  <sheetData>
    <row r="1" spans="1:10" x14ac:dyDescent="0.25">
      <c r="A1" s="192" t="s">
        <v>429</v>
      </c>
    </row>
    <row r="2" spans="1:10" x14ac:dyDescent="0.25">
      <c r="A2" s="197" t="s">
        <v>431</v>
      </c>
    </row>
    <row r="3" spans="1:10" s="190" customFormat="1" x14ac:dyDescent="0.25">
      <c r="A3" s="191"/>
      <c r="G3" s="339"/>
      <c r="H3" s="339"/>
      <c r="I3" s="339"/>
      <c r="J3" s="339"/>
    </row>
    <row r="4" spans="1:10" x14ac:dyDescent="0.25">
      <c r="A4"/>
      <c r="B4" s="492" t="s">
        <v>460</v>
      </c>
      <c r="C4"/>
      <c r="D4"/>
      <c r="E4"/>
      <c r="F4"/>
      <c r="G4"/>
      <c r="H4"/>
      <c r="I4"/>
      <c r="J4"/>
    </row>
    <row r="5" spans="1:10" x14ac:dyDescent="0.25">
      <c r="A5" s="492" t="s">
        <v>411</v>
      </c>
      <c r="B5" s="488" t="s">
        <v>413</v>
      </c>
      <c r="C5" s="488" t="s">
        <v>414</v>
      </c>
      <c r="D5" s="488" t="s">
        <v>415</v>
      </c>
      <c r="E5" s="488" t="s">
        <v>416</v>
      </c>
      <c r="F5" s="488" t="s">
        <v>417</v>
      </c>
      <c r="G5" s="488" t="s">
        <v>418</v>
      </c>
      <c r="H5" s="488" t="s">
        <v>419</v>
      </c>
      <c r="I5" s="488" t="s">
        <v>420</v>
      </c>
      <c r="J5" s="488" t="s">
        <v>421</v>
      </c>
    </row>
    <row r="6" spans="1:10" x14ac:dyDescent="0.25">
      <c r="A6" s="491" t="s">
        <v>466</v>
      </c>
      <c r="B6" s="493">
        <v>0</v>
      </c>
      <c r="C6" s="493"/>
      <c r="D6" s="493"/>
      <c r="E6" s="493"/>
      <c r="F6" s="493"/>
      <c r="G6" s="493"/>
      <c r="H6" s="493"/>
      <c r="I6" s="493"/>
      <c r="J6" s="493"/>
    </row>
    <row r="7" spans="1:10" x14ac:dyDescent="0.25">
      <c r="A7" s="491" t="s">
        <v>412</v>
      </c>
      <c r="B7" s="493">
        <v>0</v>
      </c>
      <c r="C7" s="493"/>
      <c r="D7" s="493"/>
      <c r="E7" s="493"/>
      <c r="F7" s="493"/>
      <c r="G7" s="493"/>
      <c r="H7" s="493"/>
      <c r="I7" s="493"/>
      <c r="J7" s="493"/>
    </row>
    <row r="8" spans="1:10" x14ac:dyDescent="0.25">
      <c r="A8"/>
      <c r="B8"/>
      <c r="C8"/>
      <c r="D8"/>
      <c r="E8"/>
      <c r="F8"/>
      <c r="G8"/>
      <c r="H8"/>
      <c r="I8"/>
      <c r="J8"/>
    </row>
    <row r="9" spans="1:10" x14ac:dyDescent="0.25">
      <c r="A9"/>
      <c r="B9"/>
      <c r="C9"/>
      <c r="D9"/>
      <c r="E9"/>
      <c r="F9"/>
      <c r="G9"/>
      <c r="H9"/>
      <c r="I9"/>
      <c r="J9"/>
    </row>
    <row r="10" spans="1:10" x14ac:dyDescent="0.25">
      <c r="A10"/>
      <c r="B10"/>
      <c r="C10"/>
      <c r="D10"/>
      <c r="E10"/>
      <c r="F10"/>
      <c r="G10"/>
      <c r="H10"/>
      <c r="I10"/>
      <c r="J10"/>
    </row>
    <row r="11" spans="1:10" x14ac:dyDescent="0.25">
      <c r="A11"/>
      <c r="B11"/>
      <c r="C11"/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x14ac:dyDescent="0.25">
      <c r="A15"/>
      <c r="B15"/>
      <c r="C15"/>
      <c r="D15"/>
      <c r="E15"/>
      <c r="F15"/>
      <c r="G15"/>
      <c r="H15"/>
      <c r="I15"/>
      <c r="J15"/>
    </row>
    <row r="16" spans="1:10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</sheetData>
  <pageMargins left="0.7" right="0.7" top="0.78740157499999996" bottom="0.78740157499999996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60"/>
  <sheetViews>
    <sheetView showGridLines="0" zoomScale="80" zoomScaleNormal="80" workbookViewId="0">
      <selection activeCell="G24" sqref="G24"/>
    </sheetView>
  </sheetViews>
  <sheetFormatPr defaultColWidth="8.85546875" defaultRowHeight="15" x14ac:dyDescent="0.25"/>
  <cols>
    <col min="1" max="1" width="5.7109375" style="232" customWidth="1"/>
    <col min="2" max="5" width="26.5703125" style="232" customWidth="1"/>
    <col min="6" max="6" width="16.28515625" style="230" customWidth="1"/>
    <col min="7" max="7" width="14.7109375" style="232" customWidth="1"/>
    <col min="8" max="8" width="15.7109375" style="232" bestFit="1" customWidth="1"/>
    <col min="9" max="14" width="14.7109375" style="232" customWidth="1"/>
    <col min="15" max="16384" width="8.85546875" style="232"/>
  </cols>
  <sheetData>
    <row r="1" spans="1:14" x14ac:dyDescent="0.25">
      <c r="A1" s="229" t="s">
        <v>436</v>
      </c>
      <c r="B1" s="186"/>
      <c r="C1" s="186"/>
      <c r="D1" s="186"/>
      <c r="E1" s="186"/>
      <c r="F1" s="233"/>
      <c r="G1" s="186"/>
      <c r="H1" s="186"/>
      <c r="I1" s="186"/>
      <c r="J1" s="186"/>
      <c r="K1" s="186"/>
      <c r="L1" s="186"/>
      <c r="M1" s="186"/>
      <c r="N1" s="186"/>
    </row>
    <row r="2" spans="1:14" s="226" customFormat="1" x14ac:dyDescent="0.25">
      <c r="A2" s="222" t="s">
        <v>104</v>
      </c>
      <c r="B2" s="222" t="s">
        <v>96</v>
      </c>
      <c r="C2" s="222" t="s">
        <v>97</v>
      </c>
      <c r="D2" s="222" t="s">
        <v>102</v>
      </c>
      <c r="E2" s="222" t="s">
        <v>103</v>
      </c>
      <c r="F2" s="222" t="s">
        <v>109</v>
      </c>
      <c r="G2" s="222">
        <v>2016</v>
      </c>
      <c r="H2" s="222">
        <v>2017</v>
      </c>
      <c r="I2" s="222">
        <v>2018</v>
      </c>
      <c r="J2" s="222">
        <v>2019</v>
      </c>
      <c r="K2" s="222">
        <v>2020</v>
      </c>
      <c r="L2" s="222">
        <v>2021</v>
      </c>
      <c r="M2" s="222">
        <v>2022</v>
      </c>
      <c r="N2" s="222">
        <v>2023</v>
      </c>
    </row>
    <row r="3" spans="1:14" ht="26.45" customHeight="1" x14ac:dyDescent="0.25">
      <c r="A3" s="319" t="s">
        <v>170</v>
      </c>
      <c r="B3" s="320" t="s">
        <v>51</v>
      </c>
      <c r="C3" s="320"/>
      <c r="D3" s="320"/>
      <c r="E3" s="321"/>
      <c r="F3" s="220">
        <f t="shared" ref="F3:F9" si="0">SUM(G3:N3)</f>
        <v>0</v>
      </c>
      <c r="G3" s="250">
        <f>G43-G23</f>
        <v>0</v>
      </c>
      <c r="H3" s="332">
        <f t="shared" ref="H3:N3" si="1">H43-H23</f>
        <v>0</v>
      </c>
      <c r="I3" s="332">
        <f t="shared" si="1"/>
        <v>0</v>
      </c>
      <c r="J3" s="332">
        <f t="shared" si="1"/>
        <v>0</v>
      </c>
      <c r="K3" s="332">
        <f t="shared" si="1"/>
        <v>0</v>
      </c>
      <c r="L3" s="332">
        <f t="shared" si="1"/>
        <v>0</v>
      </c>
      <c r="M3" s="332">
        <f t="shared" si="1"/>
        <v>0</v>
      </c>
      <c r="N3" s="332">
        <f t="shared" si="1"/>
        <v>0</v>
      </c>
    </row>
    <row r="4" spans="1:14" ht="26.45" customHeight="1" x14ac:dyDescent="0.25">
      <c r="A4" s="319" t="s">
        <v>169</v>
      </c>
      <c r="B4" s="320" t="s">
        <v>56</v>
      </c>
      <c r="C4" s="320"/>
      <c r="D4" s="320"/>
      <c r="E4" s="321"/>
      <c r="F4" s="220">
        <f t="shared" si="0"/>
        <v>0</v>
      </c>
      <c r="G4" s="332">
        <f t="shared" ref="G4:N4" si="2">G44-G24</f>
        <v>0</v>
      </c>
      <c r="H4" s="332">
        <f t="shared" si="2"/>
        <v>0</v>
      </c>
      <c r="I4" s="332">
        <f t="shared" si="2"/>
        <v>0</v>
      </c>
      <c r="J4" s="332">
        <f t="shared" si="2"/>
        <v>0</v>
      </c>
      <c r="K4" s="332">
        <f t="shared" si="2"/>
        <v>0</v>
      </c>
      <c r="L4" s="332">
        <f t="shared" si="2"/>
        <v>0</v>
      </c>
      <c r="M4" s="332">
        <f t="shared" si="2"/>
        <v>0</v>
      </c>
      <c r="N4" s="332">
        <f t="shared" si="2"/>
        <v>0</v>
      </c>
    </row>
    <row r="5" spans="1:14" ht="26.45" customHeight="1" x14ac:dyDescent="0.25">
      <c r="A5" s="319" t="s">
        <v>105</v>
      </c>
      <c r="B5" s="320" t="s">
        <v>447</v>
      </c>
      <c r="C5" s="320"/>
      <c r="D5" s="320"/>
      <c r="E5" s="321"/>
      <c r="F5" s="220">
        <f t="shared" si="0"/>
        <v>0</v>
      </c>
      <c r="G5" s="332">
        <f t="shared" ref="G5:N5" si="3">G45-G25</f>
        <v>0</v>
      </c>
      <c r="H5" s="332">
        <f t="shared" si="3"/>
        <v>0</v>
      </c>
      <c r="I5" s="332">
        <f t="shared" si="3"/>
        <v>0</v>
      </c>
      <c r="J5" s="332">
        <f t="shared" si="3"/>
        <v>0</v>
      </c>
      <c r="K5" s="332">
        <f t="shared" si="3"/>
        <v>0</v>
      </c>
      <c r="L5" s="332">
        <f t="shared" si="3"/>
        <v>0</v>
      </c>
      <c r="M5" s="332">
        <f t="shared" si="3"/>
        <v>0</v>
      </c>
      <c r="N5" s="332">
        <f t="shared" si="3"/>
        <v>0</v>
      </c>
    </row>
    <row r="6" spans="1:14" ht="26.45" customHeight="1" x14ac:dyDescent="0.25">
      <c r="A6" s="319" t="s">
        <v>106</v>
      </c>
      <c r="B6" s="320" t="s">
        <v>448</v>
      </c>
      <c r="C6" s="320"/>
      <c r="D6" s="320"/>
      <c r="E6" s="321"/>
      <c r="F6" s="220">
        <f t="shared" si="0"/>
        <v>0</v>
      </c>
      <c r="G6" s="332">
        <f t="shared" ref="G6:N6" si="4">G46-G26</f>
        <v>0</v>
      </c>
      <c r="H6" s="332">
        <f t="shared" si="4"/>
        <v>0</v>
      </c>
      <c r="I6" s="332">
        <f t="shared" si="4"/>
        <v>0</v>
      </c>
      <c r="J6" s="332">
        <f t="shared" si="4"/>
        <v>0</v>
      </c>
      <c r="K6" s="332">
        <f t="shared" si="4"/>
        <v>0</v>
      </c>
      <c r="L6" s="332">
        <f t="shared" si="4"/>
        <v>0</v>
      </c>
      <c r="M6" s="332">
        <f t="shared" si="4"/>
        <v>0</v>
      </c>
      <c r="N6" s="332">
        <f t="shared" si="4"/>
        <v>0</v>
      </c>
    </row>
    <row r="7" spans="1:14" ht="26.45" customHeight="1" x14ac:dyDescent="0.25">
      <c r="A7" s="319" t="s">
        <v>105</v>
      </c>
      <c r="B7" s="320" t="s">
        <v>167</v>
      </c>
      <c r="C7" s="320"/>
      <c r="D7" s="320"/>
      <c r="E7" s="321"/>
      <c r="F7" s="220">
        <f t="shared" si="0"/>
        <v>0</v>
      </c>
      <c r="G7" s="332">
        <f t="shared" ref="G7:N7" si="5">G47-G27</f>
        <v>0</v>
      </c>
      <c r="H7" s="332">
        <f t="shared" si="5"/>
        <v>0</v>
      </c>
      <c r="I7" s="332">
        <f t="shared" si="5"/>
        <v>0</v>
      </c>
      <c r="J7" s="332">
        <f t="shared" si="5"/>
        <v>0</v>
      </c>
      <c r="K7" s="332">
        <f t="shared" si="5"/>
        <v>0</v>
      </c>
      <c r="L7" s="332">
        <f t="shared" si="5"/>
        <v>0</v>
      </c>
      <c r="M7" s="332">
        <f t="shared" si="5"/>
        <v>0</v>
      </c>
      <c r="N7" s="332">
        <f t="shared" si="5"/>
        <v>0</v>
      </c>
    </row>
    <row r="8" spans="1:14" ht="26.45" customHeight="1" x14ac:dyDescent="0.25">
      <c r="A8" s="319" t="s">
        <v>106</v>
      </c>
      <c r="B8" s="320" t="s">
        <v>166</v>
      </c>
      <c r="C8" s="320"/>
      <c r="D8" s="320"/>
      <c r="E8" s="321"/>
      <c r="F8" s="220">
        <f t="shared" si="0"/>
        <v>0</v>
      </c>
      <c r="G8" s="332">
        <f t="shared" ref="G8:N8" si="6">G48-G28</f>
        <v>0</v>
      </c>
      <c r="H8" s="332">
        <f t="shared" si="6"/>
        <v>0</v>
      </c>
      <c r="I8" s="332">
        <f t="shared" si="6"/>
        <v>0</v>
      </c>
      <c r="J8" s="332">
        <f t="shared" si="6"/>
        <v>0</v>
      </c>
      <c r="K8" s="332">
        <f t="shared" si="6"/>
        <v>0</v>
      </c>
      <c r="L8" s="332">
        <f t="shared" si="6"/>
        <v>0</v>
      </c>
      <c r="M8" s="332">
        <f t="shared" si="6"/>
        <v>0</v>
      </c>
      <c r="N8" s="332">
        <f t="shared" si="6"/>
        <v>0</v>
      </c>
    </row>
    <row r="9" spans="1:14" ht="26.45" customHeight="1" x14ac:dyDescent="0.25">
      <c r="A9" s="319" t="s">
        <v>467</v>
      </c>
      <c r="B9" s="320" t="s">
        <v>53</v>
      </c>
      <c r="C9" s="320" t="s">
        <v>199</v>
      </c>
      <c r="D9" s="320" t="s">
        <v>101</v>
      </c>
      <c r="E9" s="321" t="s">
        <v>116</v>
      </c>
      <c r="F9" s="220">
        <f t="shared" si="0"/>
        <v>0</v>
      </c>
      <c r="G9" s="332">
        <f t="shared" ref="G9:N9" si="7">G49-G29</f>
        <v>0</v>
      </c>
      <c r="H9" s="332">
        <f t="shared" si="7"/>
        <v>0</v>
      </c>
      <c r="I9" s="332">
        <f t="shared" si="7"/>
        <v>0</v>
      </c>
      <c r="J9" s="332">
        <f t="shared" si="7"/>
        <v>0</v>
      </c>
      <c r="K9" s="332">
        <f t="shared" si="7"/>
        <v>0</v>
      </c>
      <c r="L9" s="332">
        <f t="shared" si="7"/>
        <v>0</v>
      </c>
      <c r="M9" s="332">
        <f t="shared" si="7"/>
        <v>0</v>
      </c>
      <c r="N9" s="332">
        <f t="shared" si="7"/>
        <v>0</v>
      </c>
    </row>
    <row r="10" spans="1:14" ht="26.45" customHeight="1" x14ac:dyDescent="0.25">
      <c r="A10" s="319" t="s">
        <v>467</v>
      </c>
      <c r="B10" s="320" t="s">
        <v>62</v>
      </c>
      <c r="C10" s="320" t="s">
        <v>199</v>
      </c>
      <c r="D10" s="320" t="s">
        <v>101</v>
      </c>
      <c r="E10" s="321" t="s">
        <v>469</v>
      </c>
      <c r="F10" s="220">
        <f t="shared" ref="F10:F20" si="8">SUM(G10:N10)</f>
        <v>0</v>
      </c>
      <c r="G10" s="332">
        <f t="shared" ref="G10:N10" si="9">G50-G30</f>
        <v>0</v>
      </c>
      <c r="H10" s="332">
        <f t="shared" si="9"/>
        <v>0</v>
      </c>
      <c r="I10" s="332">
        <f t="shared" si="9"/>
        <v>0</v>
      </c>
      <c r="J10" s="332">
        <f t="shared" si="9"/>
        <v>0</v>
      </c>
      <c r="K10" s="332">
        <f t="shared" si="9"/>
        <v>0</v>
      </c>
      <c r="L10" s="332">
        <f t="shared" si="9"/>
        <v>0</v>
      </c>
      <c r="M10" s="332">
        <f t="shared" si="9"/>
        <v>0</v>
      </c>
      <c r="N10" s="332">
        <f t="shared" si="9"/>
        <v>0</v>
      </c>
    </row>
    <row r="11" spans="1:14" ht="26.45" customHeight="1" x14ac:dyDescent="0.25">
      <c r="A11" s="319" t="s">
        <v>468</v>
      </c>
      <c r="B11" s="320" t="s">
        <v>49</v>
      </c>
      <c r="C11" s="320" t="s">
        <v>85</v>
      </c>
      <c r="D11" s="320" t="s">
        <v>101</v>
      </c>
      <c r="E11" s="321" t="s">
        <v>116</v>
      </c>
      <c r="F11" s="220">
        <f t="shared" si="8"/>
        <v>0</v>
      </c>
      <c r="G11" s="332">
        <f t="shared" ref="G11:N11" si="10">G51-G31</f>
        <v>0</v>
      </c>
      <c r="H11" s="332">
        <f t="shared" si="10"/>
        <v>0</v>
      </c>
      <c r="I11" s="332">
        <f t="shared" si="10"/>
        <v>0</v>
      </c>
      <c r="J11" s="332">
        <f t="shared" si="10"/>
        <v>0</v>
      </c>
      <c r="K11" s="332">
        <f t="shared" si="10"/>
        <v>0</v>
      </c>
      <c r="L11" s="332">
        <f t="shared" si="10"/>
        <v>0</v>
      </c>
      <c r="M11" s="332">
        <f t="shared" si="10"/>
        <v>0</v>
      </c>
      <c r="N11" s="332">
        <f t="shared" si="10"/>
        <v>0</v>
      </c>
    </row>
    <row r="12" spans="1:14" ht="26.45" customHeight="1" x14ac:dyDescent="0.25">
      <c r="A12" s="319" t="s">
        <v>468</v>
      </c>
      <c r="B12" s="320" t="s">
        <v>58</v>
      </c>
      <c r="C12" s="320" t="s">
        <v>85</v>
      </c>
      <c r="D12" s="320" t="s">
        <v>101</v>
      </c>
      <c r="E12" s="321" t="s">
        <v>469</v>
      </c>
      <c r="F12" s="220">
        <f t="shared" si="8"/>
        <v>0</v>
      </c>
      <c r="G12" s="332">
        <f t="shared" ref="G12:N12" si="11">G52-G32</f>
        <v>0</v>
      </c>
      <c r="H12" s="332">
        <f t="shared" si="11"/>
        <v>0</v>
      </c>
      <c r="I12" s="332">
        <f t="shared" si="11"/>
        <v>0</v>
      </c>
      <c r="J12" s="332">
        <f t="shared" si="11"/>
        <v>0</v>
      </c>
      <c r="K12" s="332">
        <f t="shared" si="11"/>
        <v>0</v>
      </c>
      <c r="L12" s="332">
        <f t="shared" si="11"/>
        <v>0</v>
      </c>
      <c r="M12" s="332">
        <f t="shared" si="11"/>
        <v>0</v>
      </c>
      <c r="N12" s="332">
        <f t="shared" si="11"/>
        <v>0</v>
      </c>
    </row>
    <row r="13" spans="1:14" ht="26.45" customHeight="1" x14ac:dyDescent="0.25">
      <c r="A13" s="319" t="s">
        <v>106</v>
      </c>
      <c r="B13" s="320" t="s">
        <v>53</v>
      </c>
      <c r="C13" s="320" t="s">
        <v>199</v>
      </c>
      <c r="D13" s="320" t="s">
        <v>101</v>
      </c>
      <c r="E13" s="321" t="s">
        <v>115</v>
      </c>
      <c r="F13" s="220">
        <f t="shared" si="8"/>
        <v>0</v>
      </c>
      <c r="G13" s="332">
        <f t="shared" ref="G13:N13" si="12">G53-G33</f>
        <v>0</v>
      </c>
      <c r="H13" s="332">
        <f t="shared" si="12"/>
        <v>0</v>
      </c>
      <c r="I13" s="332">
        <f t="shared" si="12"/>
        <v>0</v>
      </c>
      <c r="J13" s="332">
        <f t="shared" si="12"/>
        <v>0</v>
      </c>
      <c r="K13" s="332">
        <f t="shared" si="12"/>
        <v>0</v>
      </c>
      <c r="L13" s="332">
        <f t="shared" si="12"/>
        <v>0</v>
      </c>
      <c r="M13" s="332">
        <f t="shared" si="12"/>
        <v>0</v>
      </c>
      <c r="N13" s="332">
        <f t="shared" si="12"/>
        <v>0</v>
      </c>
    </row>
    <row r="14" spans="1:14" ht="26.45" customHeight="1" x14ac:dyDescent="0.25">
      <c r="A14" s="319" t="s">
        <v>106</v>
      </c>
      <c r="B14" s="320" t="s">
        <v>62</v>
      </c>
      <c r="C14" s="320" t="s">
        <v>199</v>
      </c>
      <c r="D14" s="320" t="s">
        <v>101</v>
      </c>
      <c r="E14" s="321" t="s">
        <v>118</v>
      </c>
      <c r="F14" s="220">
        <f t="shared" si="8"/>
        <v>0</v>
      </c>
      <c r="G14" s="332">
        <f t="shared" ref="G14:N14" si="13">G54-G34</f>
        <v>0</v>
      </c>
      <c r="H14" s="332">
        <f t="shared" si="13"/>
        <v>0</v>
      </c>
      <c r="I14" s="332">
        <f t="shared" si="13"/>
        <v>0</v>
      </c>
      <c r="J14" s="332">
        <f t="shared" si="13"/>
        <v>0</v>
      </c>
      <c r="K14" s="332">
        <f t="shared" si="13"/>
        <v>0</v>
      </c>
      <c r="L14" s="332">
        <f t="shared" si="13"/>
        <v>0</v>
      </c>
      <c r="M14" s="332">
        <f t="shared" si="13"/>
        <v>0</v>
      </c>
      <c r="N14" s="332">
        <f t="shared" si="13"/>
        <v>0</v>
      </c>
    </row>
    <row r="15" spans="1:14" ht="26.45" customHeight="1" x14ac:dyDescent="0.25">
      <c r="A15" s="319" t="s">
        <v>106</v>
      </c>
      <c r="B15" s="320" t="s">
        <v>54</v>
      </c>
      <c r="C15" s="320" t="s">
        <v>199</v>
      </c>
      <c r="D15" s="320" t="s">
        <v>101</v>
      </c>
      <c r="E15" s="321" t="s">
        <v>114</v>
      </c>
      <c r="F15" s="220">
        <f t="shared" si="8"/>
        <v>0</v>
      </c>
      <c r="G15" s="332">
        <f t="shared" ref="G15:N15" si="14">G55-G35</f>
        <v>0</v>
      </c>
      <c r="H15" s="332">
        <f t="shared" si="14"/>
        <v>0</v>
      </c>
      <c r="I15" s="332">
        <f t="shared" si="14"/>
        <v>0</v>
      </c>
      <c r="J15" s="332">
        <f t="shared" si="14"/>
        <v>0</v>
      </c>
      <c r="K15" s="332">
        <f t="shared" si="14"/>
        <v>0</v>
      </c>
      <c r="L15" s="332">
        <f t="shared" si="14"/>
        <v>0</v>
      </c>
      <c r="M15" s="332">
        <f t="shared" si="14"/>
        <v>0</v>
      </c>
      <c r="N15" s="332">
        <f t="shared" si="14"/>
        <v>0</v>
      </c>
    </row>
    <row r="16" spans="1:14" ht="26.45" customHeight="1" x14ac:dyDescent="0.25">
      <c r="A16" s="319" t="s">
        <v>106</v>
      </c>
      <c r="B16" s="320" t="s">
        <v>67</v>
      </c>
      <c r="C16" s="320" t="s">
        <v>199</v>
      </c>
      <c r="D16" s="320" t="s">
        <v>101</v>
      </c>
      <c r="E16" s="321" t="s">
        <v>117</v>
      </c>
      <c r="F16" s="220">
        <f t="shared" si="8"/>
        <v>0</v>
      </c>
      <c r="G16" s="332">
        <f t="shared" ref="G16:N16" si="15">G56-G36</f>
        <v>0</v>
      </c>
      <c r="H16" s="332">
        <f t="shared" si="15"/>
        <v>0</v>
      </c>
      <c r="I16" s="332">
        <f t="shared" si="15"/>
        <v>0</v>
      </c>
      <c r="J16" s="332">
        <f t="shared" si="15"/>
        <v>0</v>
      </c>
      <c r="K16" s="332">
        <f t="shared" si="15"/>
        <v>0</v>
      </c>
      <c r="L16" s="332">
        <f t="shared" si="15"/>
        <v>0</v>
      </c>
      <c r="M16" s="332">
        <f t="shared" si="15"/>
        <v>0</v>
      </c>
      <c r="N16" s="332">
        <f t="shared" si="15"/>
        <v>0</v>
      </c>
    </row>
    <row r="17" spans="1:14" s="338" customFormat="1" ht="26.45" customHeight="1" x14ac:dyDescent="0.25">
      <c r="A17" s="319" t="s">
        <v>105</v>
      </c>
      <c r="B17" s="320" t="s">
        <v>49</v>
      </c>
      <c r="C17" s="320" t="s">
        <v>85</v>
      </c>
      <c r="D17" s="320" t="s">
        <v>101</v>
      </c>
      <c r="E17" s="321" t="s">
        <v>115</v>
      </c>
      <c r="F17" s="333">
        <f t="shared" si="8"/>
        <v>0</v>
      </c>
      <c r="G17" s="332">
        <f t="shared" ref="G17:N17" si="16">G57-G37</f>
        <v>0</v>
      </c>
      <c r="H17" s="332">
        <f t="shared" si="16"/>
        <v>0</v>
      </c>
      <c r="I17" s="332">
        <f t="shared" si="16"/>
        <v>0</v>
      </c>
      <c r="J17" s="332">
        <f t="shared" si="16"/>
        <v>0</v>
      </c>
      <c r="K17" s="332">
        <f t="shared" si="16"/>
        <v>0</v>
      </c>
      <c r="L17" s="332">
        <f t="shared" si="16"/>
        <v>0</v>
      </c>
      <c r="M17" s="332">
        <f t="shared" si="16"/>
        <v>0</v>
      </c>
      <c r="N17" s="332">
        <f t="shared" si="16"/>
        <v>0</v>
      </c>
    </row>
    <row r="18" spans="1:14" s="338" customFormat="1" ht="26.45" customHeight="1" x14ac:dyDescent="0.25">
      <c r="A18" s="319" t="s">
        <v>105</v>
      </c>
      <c r="B18" s="320" t="s">
        <v>58</v>
      </c>
      <c r="C18" s="320" t="s">
        <v>85</v>
      </c>
      <c r="D18" s="320" t="s">
        <v>101</v>
      </c>
      <c r="E18" s="321" t="s">
        <v>118</v>
      </c>
      <c r="F18" s="333">
        <f t="shared" si="8"/>
        <v>0</v>
      </c>
      <c r="G18" s="332">
        <f t="shared" ref="G18:N18" si="17">G58-G38</f>
        <v>0</v>
      </c>
      <c r="H18" s="332">
        <f t="shared" si="17"/>
        <v>0</v>
      </c>
      <c r="I18" s="332">
        <f t="shared" si="17"/>
        <v>0</v>
      </c>
      <c r="J18" s="332">
        <f t="shared" si="17"/>
        <v>0</v>
      </c>
      <c r="K18" s="332">
        <f t="shared" si="17"/>
        <v>0</v>
      </c>
      <c r="L18" s="332">
        <f t="shared" si="17"/>
        <v>0</v>
      </c>
      <c r="M18" s="332">
        <f t="shared" si="17"/>
        <v>0</v>
      </c>
      <c r="N18" s="332">
        <f t="shared" si="17"/>
        <v>0</v>
      </c>
    </row>
    <row r="19" spans="1:14" s="338" customFormat="1" ht="26.45" customHeight="1" x14ac:dyDescent="0.25">
      <c r="A19" s="319" t="s">
        <v>105</v>
      </c>
      <c r="B19" s="320" t="s">
        <v>50</v>
      </c>
      <c r="C19" s="320" t="s">
        <v>85</v>
      </c>
      <c r="D19" s="320" t="s">
        <v>101</v>
      </c>
      <c r="E19" s="321" t="s">
        <v>114</v>
      </c>
      <c r="F19" s="333">
        <f t="shared" si="8"/>
        <v>0</v>
      </c>
      <c r="G19" s="332">
        <f t="shared" ref="G19:N19" si="18">G59-G39</f>
        <v>0</v>
      </c>
      <c r="H19" s="332">
        <f t="shared" si="18"/>
        <v>0</v>
      </c>
      <c r="I19" s="332">
        <f t="shared" si="18"/>
        <v>0</v>
      </c>
      <c r="J19" s="332">
        <f t="shared" si="18"/>
        <v>0</v>
      </c>
      <c r="K19" s="332">
        <f t="shared" si="18"/>
        <v>0</v>
      </c>
      <c r="L19" s="332">
        <f t="shared" si="18"/>
        <v>0</v>
      </c>
      <c r="M19" s="332">
        <f t="shared" si="18"/>
        <v>0</v>
      </c>
      <c r="N19" s="332">
        <f t="shared" si="18"/>
        <v>0</v>
      </c>
    </row>
    <row r="20" spans="1:14" s="338" customFormat="1" ht="26.45" customHeight="1" x14ac:dyDescent="0.25">
      <c r="A20" s="319" t="s">
        <v>105</v>
      </c>
      <c r="B20" s="320" t="s">
        <v>60</v>
      </c>
      <c r="C20" s="320" t="s">
        <v>85</v>
      </c>
      <c r="D20" s="320" t="s">
        <v>101</v>
      </c>
      <c r="E20" s="321" t="s">
        <v>117</v>
      </c>
      <c r="F20" s="333">
        <f t="shared" si="8"/>
        <v>0</v>
      </c>
      <c r="G20" s="332">
        <f t="shared" ref="G20:N20" si="19">G60-G40</f>
        <v>0</v>
      </c>
      <c r="H20" s="332">
        <f t="shared" si="19"/>
        <v>0</v>
      </c>
      <c r="I20" s="332">
        <f t="shared" si="19"/>
        <v>0</v>
      </c>
      <c r="J20" s="332">
        <f t="shared" si="19"/>
        <v>0</v>
      </c>
      <c r="K20" s="332">
        <f t="shared" si="19"/>
        <v>0</v>
      </c>
      <c r="L20" s="332">
        <f t="shared" si="19"/>
        <v>0</v>
      </c>
      <c r="M20" s="332">
        <f t="shared" si="19"/>
        <v>0</v>
      </c>
      <c r="N20" s="332">
        <f t="shared" si="19"/>
        <v>0</v>
      </c>
    </row>
    <row r="21" spans="1:14" x14ac:dyDescent="0.25">
      <c r="A21" s="229" t="s">
        <v>437</v>
      </c>
      <c r="B21" s="186"/>
      <c r="C21" s="186"/>
      <c r="D21" s="186"/>
      <c r="E21" s="186"/>
      <c r="F21" s="233"/>
      <c r="G21" s="186"/>
      <c r="H21" s="186"/>
      <c r="I21" s="186"/>
      <c r="J21" s="186"/>
      <c r="K21" s="186"/>
      <c r="L21" s="186"/>
      <c r="M21" s="186"/>
      <c r="N21" s="186"/>
    </row>
    <row r="22" spans="1:14" s="336" customFormat="1" x14ac:dyDescent="0.25">
      <c r="A22" s="334" t="s">
        <v>104</v>
      </c>
      <c r="B22" s="334" t="s">
        <v>96</v>
      </c>
      <c r="C22" s="334" t="s">
        <v>97</v>
      </c>
      <c r="D22" s="334" t="s">
        <v>102</v>
      </c>
      <c r="E22" s="334" t="s">
        <v>103</v>
      </c>
      <c r="F22" s="334" t="s">
        <v>109</v>
      </c>
      <c r="G22" s="334">
        <v>2016</v>
      </c>
      <c r="H22" s="334">
        <v>2017</v>
      </c>
      <c r="I22" s="334">
        <v>2018</v>
      </c>
      <c r="J22" s="334">
        <v>2019</v>
      </c>
      <c r="K22" s="334">
        <v>2020</v>
      </c>
      <c r="L22" s="334">
        <v>2021</v>
      </c>
      <c r="M22" s="334">
        <v>2022</v>
      </c>
      <c r="N22" s="334">
        <v>2023</v>
      </c>
    </row>
    <row r="23" spans="1:14" s="338" customFormat="1" ht="26.45" customHeight="1" x14ac:dyDescent="0.25">
      <c r="A23" s="319" t="s">
        <v>170</v>
      </c>
      <c r="B23" s="320" t="s">
        <v>51</v>
      </c>
      <c r="C23" s="320"/>
      <c r="D23" s="320"/>
      <c r="E23" s="321"/>
      <c r="F23" s="333">
        <f t="shared" ref="F23:F29" si="20">SUM(G23:N23)</f>
        <v>0</v>
      </c>
      <c r="G23" s="332">
        <f>SUMIFS('Zdroje RoPD'!G$30:G$47,'Zdroje RoPD'!$B$30:$B$47,$B23)</f>
        <v>0</v>
      </c>
      <c r="H23" s="332">
        <f>SUMIFS('Zdroje RoPD'!H$30:H$47,'Zdroje RoPD'!$B$30:$B$47,$B23)</f>
        <v>0</v>
      </c>
      <c r="I23" s="332">
        <f>SUMIFS('Zdroje RoPD'!I$30:I$47,'Zdroje RoPD'!$B$30:$B$47,$B23)</f>
        <v>0</v>
      </c>
      <c r="J23" s="332">
        <f>SUMIFS('Zdroje RoPD'!J$30:J$47,'Zdroje RoPD'!$B$30:$B$47,$B23)</f>
        <v>0</v>
      </c>
      <c r="K23" s="332">
        <f>SUMIFS('Zdroje RoPD'!K$30:K$47,'Zdroje RoPD'!$B$30:$B$47,$B23)</f>
        <v>0</v>
      </c>
      <c r="L23" s="332">
        <f>SUMIFS('Zdroje RoPD'!L$30:L$47,'Zdroje RoPD'!$B$30:$B$47,$B23)</f>
        <v>0</v>
      </c>
      <c r="M23" s="332">
        <f>SUMIFS('Zdroje RoPD'!M$30:M$47,'Zdroje RoPD'!$B$30:$B$47,$B23)</f>
        <v>0</v>
      </c>
      <c r="N23" s="332">
        <f>SUMIFS('Zdroje RoPD'!N$30:N$47,'Zdroje RoPD'!$B$30:$B$47,$B23)</f>
        <v>0</v>
      </c>
    </row>
    <row r="24" spans="1:14" s="338" customFormat="1" ht="26.45" customHeight="1" x14ac:dyDescent="0.25">
      <c r="A24" s="319" t="s">
        <v>169</v>
      </c>
      <c r="B24" s="320" t="s">
        <v>56</v>
      </c>
      <c r="C24" s="320"/>
      <c r="D24" s="320"/>
      <c r="E24" s="321"/>
      <c r="F24" s="333">
        <f t="shared" si="20"/>
        <v>0</v>
      </c>
      <c r="G24" s="332">
        <f>SUMIFS('Zdroje RoPD'!G$30:G$47,'Zdroje RoPD'!$B$30:$B$47,$B24)</f>
        <v>0</v>
      </c>
      <c r="H24" s="332">
        <f>SUMIFS('Zdroje RoPD'!H$30:H$47,'Zdroje RoPD'!$B$30:$B$47,$B24)</f>
        <v>0</v>
      </c>
      <c r="I24" s="332">
        <f>SUMIFS('Zdroje RoPD'!I$30:I$47,'Zdroje RoPD'!$B$30:$B$47,$B24)</f>
        <v>0</v>
      </c>
      <c r="J24" s="332">
        <f>SUMIFS('Zdroje RoPD'!J$30:J$47,'Zdroje RoPD'!$B$30:$B$47,$B24)</f>
        <v>0</v>
      </c>
      <c r="K24" s="332">
        <f>SUMIFS('Zdroje RoPD'!K$30:K$47,'Zdroje RoPD'!$B$30:$B$47,$B24)</f>
        <v>0</v>
      </c>
      <c r="L24" s="332">
        <f>SUMIFS('Zdroje RoPD'!L$30:L$47,'Zdroje RoPD'!$B$30:$B$47,$B24)</f>
        <v>0</v>
      </c>
      <c r="M24" s="332">
        <f>SUMIFS('Zdroje RoPD'!M$30:M$47,'Zdroje RoPD'!$B$30:$B$47,$B24)</f>
        <v>0</v>
      </c>
      <c r="N24" s="332">
        <f>SUMIFS('Zdroje RoPD'!N$30:N$47,'Zdroje RoPD'!$B$30:$B$47,$B24)</f>
        <v>0</v>
      </c>
    </row>
    <row r="25" spans="1:14" s="338" customFormat="1" ht="26.45" customHeight="1" x14ac:dyDescent="0.25">
      <c r="A25" s="319" t="s">
        <v>105</v>
      </c>
      <c r="B25" s="320" t="s">
        <v>447</v>
      </c>
      <c r="C25" s="320"/>
      <c r="D25" s="320"/>
      <c r="E25" s="321"/>
      <c r="F25" s="333">
        <f t="shared" si="20"/>
        <v>0</v>
      </c>
      <c r="G25" s="332">
        <f>SUMIFS('Zdroje RoPD'!G$30:G$47,'Zdroje RoPD'!$B$30:$B$47,$B25)</f>
        <v>0</v>
      </c>
      <c r="H25" s="332">
        <f>SUMIFS('Zdroje RoPD'!H$30:H$47,'Zdroje RoPD'!$B$30:$B$47,$B25)</f>
        <v>0</v>
      </c>
      <c r="I25" s="332">
        <f>SUMIFS('Zdroje RoPD'!I$30:I$47,'Zdroje RoPD'!$B$30:$B$47,$B25)</f>
        <v>0</v>
      </c>
      <c r="J25" s="332">
        <f>SUMIFS('Zdroje RoPD'!J$30:J$47,'Zdroje RoPD'!$B$30:$B$47,$B25)</f>
        <v>0</v>
      </c>
      <c r="K25" s="332">
        <f>SUMIFS('Zdroje RoPD'!K$30:K$47,'Zdroje RoPD'!$B$30:$B$47,$B25)</f>
        <v>0</v>
      </c>
      <c r="L25" s="332">
        <f>SUMIFS('Zdroje RoPD'!L$30:L$47,'Zdroje RoPD'!$B$30:$B$47,$B25)</f>
        <v>0</v>
      </c>
      <c r="M25" s="332">
        <f>SUMIFS('Zdroje RoPD'!M$30:M$47,'Zdroje RoPD'!$B$30:$B$47,$B25)</f>
        <v>0</v>
      </c>
      <c r="N25" s="332">
        <f>SUMIFS('Zdroje RoPD'!N$30:N$47,'Zdroje RoPD'!$B$30:$B$47,$B25)</f>
        <v>0</v>
      </c>
    </row>
    <row r="26" spans="1:14" s="338" customFormat="1" ht="26.45" customHeight="1" x14ac:dyDescent="0.25">
      <c r="A26" s="319" t="s">
        <v>106</v>
      </c>
      <c r="B26" s="320" t="s">
        <v>448</v>
      </c>
      <c r="C26" s="320"/>
      <c r="D26" s="320"/>
      <c r="E26" s="321"/>
      <c r="F26" s="333">
        <f t="shared" si="20"/>
        <v>0</v>
      </c>
      <c r="G26" s="332">
        <f>SUMIFS('Zdroje RoPD'!G$30:G$47,'Zdroje RoPD'!$B$30:$B$47,$B26)</f>
        <v>0</v>
      </c>
      <c r="H26" s="332">
        <f>SUMIFS('Zdroje RoPD'!H$30:H$47,'Zdroje RoPD'!$B$30:$B$47,$B26)</f>
        <v>0</v>
      </c>
      <c r="I26" s="332">
        <f>SUMIFS('Zdroje RoPD'!I$30:I$47,'Zdroje RoPD'!$B$30:$B$47,$B26)</f>
        <v>0</v>
      </c>
      <c r="J26" s="332">
        <f>SUMIFS('Zdroje RoPD'!J$30:J$47,'Zdroje RoPD'!$B$30:$B$47,$B26)</f>
        <v>0</v>
      </c>
      <c r="K26" s="332">
        <f>SUMIFS('Zdroje RoPD'!K$30:K$47,'Zdroje RoPD'!$B$30:$B$47,$B26)</f>
        <v>0</v>
      </c>
      <c r="L26" s="332">
        <f>SUMIFS('Zdroje RoPD'!L$30:L$47,'Zdroje RoPD'!$B$30:$B$47,$B26)</f>
        <v>0</v>
      </c>
      <c r="M26" s="332">
        <f>SUMIFS('Zdroje RoPD'!M$30:M$47,'Zdroje RoPD'!$B$30:$B$47,$B26)</f>
        <v>0</v>
      </c>
      <c r="N26" s="332">
        <f>SUMIFS('Zdroje RoPD'!N$30:N$47,'Zdroje RoPD'!$B$30:$B$47,$B26)</f>
        <v>0</v>
      </c>
    </row>
    <row r="27" spans="1:14" s="338" customFormat="1" ht="26.45" customHeight="1" x14ac:dyDescent="0.25">
      <c r="A27" s="319" t="s">
        <v>105</v>
      </c>
      <c r="B27" s="320" t="s">
        <v>167</v>
      </c>
      <c r="C27" s="320"/>
      <c r="D27" s="320"/>
      <c r="E27" s="321"/>
      <c r="F27" s="333">
        <f t="shared" si="20"/>
        <v>0</v>
      </c>
      <c r="G27" s="332">
        <f>SUMIFS('Zdroje RoPD'!G$30:G$47,'Zdroje RoPD'!$B$30:$B$47,$B27)</f>
        <v>0</v>
      </c>
      <c r="H27" s="332">
        <f>SUMIFS('Zdroje RoPD'!H$30:H$47,'Zdroje RoPD'!$B$30:$B$47,$B27)</f>
        <v>0</v>
      </c>
      <c r="I27" s="332">
        <f>SUMIFS('Zdroje RoPD'!I$30:I$47,'Zdroje RoPD'!$B$30:$B$47,$B27)</f>
        <v>0</v>
      </c>
      <c r="J27" s="332">
        <f>SUMIFS('Zdroje RoPD'!J$30:J$47,'Zdroje RoPD'!$B$30:$B$47,$B27)</f>
        <v>0</v>
      </c>
      <c r="K27" s="332">
        <f>SUMIFS('Zdroje RoPD'!K$30:K$47,'Zdroje RoPD'!$B$30:$B$47,$B27)</f>
        <v>0</v>
      </c>
      <c r="L27" s="332">
        <f>SUMIFS('Zdroje RoPD'!L$30:L$47,'Zdroje RoPD'!$B$30:$B$47,$B27)</f>
        <v>0</v>
      </c>
      <c r="M27" s="332">
        <f>SUMIFS('Zdroje RoPD'!M$30:M$47,'Zdroje RoPD'!$B$30:$B$47,$B27)</f>
        <v>0</v>
      </c>
      <c r="N27" s="332">
        <f>SUMIFS('Zdroje RoPD'!N$30:N$47,'Zdroje RoPD'!$B$30:$B$47,$B27)</f>
        <v>0</v>
      </c>
    </row>
    <row r="28" spans="1:14" s="338" customFormat="1" ht="26.45" customHeight="1" x14ac:dyDescent="0.25">
      <c r="A28" s="319" t="s">
        <v>106</v>
      </c>
      <c r="B28" s="320" t="s">
        <v>166</v>
      </c>
      <c r="C28" s="320"/>
      <c r="D28" s="320"/>
      <c r="E28" s="321"/>
      <c r="F28" s="333">
        <f t="shared" si="20"/>
        <v>0</v>
      </c>
      <c r="G28" s="332">
        <f>SUMIFS('Zdroje RoPD'!G$30:G$47,'Zdroje RoPD'!$B$30:$B$47,$B28)</f>
        <v>0</v>
      </c>
      <c r="H28" s="332">
        <f>SUMIFS('Zdroje RoPD'!H$30:H$47,'Zdroje RoPD'!$B$30:$B$47,$B28)</f>
        <v>0</v>
      </c>
      <c r="I28" s="332">
        <f>SUMIFS('Zdroje RoPD'!I$30:I$47,'Zdroje RoPD'!$B$30:$B$47,$B28)</f>
        <v>0</v>
      </c>
      <c r="J28" s="332">
        <f>SUMIFS('Zdroje RoPD'!J$30:J$47,'Zdroje RoPD'!$B$30:$B$47,$B28)</f>
        <v>0</v>
      </c>
      <c r="K28" s="332">
        <f>SUMIFS('Zdroje RoPD'!K$30:K$47,'Zdroje RoPD'!$B$30:$B$47,$B28)</f>
        <v>0</v>
      </c>
      <c r="L28" s="332">
        <f>SUMIFS('Zdroje RoPD'!L$30:L$47,'Zdroje RoPD'!$B$30:$B$47,$B28)</f>
        <v>0</v>
      </c>
      <c r="M28" s="332">
        <f>SUMIFS('Zdroje RoPD'!M$30:M$47,'Zdroje RoPD'!$B$30:$B$47,$B28)</f>
        <v>0</v>
      </c>
      <c r="N28" s="332">
        <f>SUMIFS('Zdroje RoPD'!N$30:N$47,'Zdroje RoPD'!$B$30:$B$47,$B28)</f>
        <v>0</v>
      </c>
    </row>
    <row r="29" spans="1:14" s="338" customFormat="1" ht="26.45" customHeight="1" x14ac:dyDescent="0.25">
      <c r="A29" s="319" t="s">
        <v>467</v>
      </c>
      <c r="B29" s="320" t="s">
        <v>53</v>
      </c>
      <c r="C29" s="320" t="s">
        <v>199</v>
      </c>
      <c r="D29" s="320" t="s">
        <v>101</v>
      </c>
      <c r="E29" s="321" t="s">
        <v>116</v>
      </c>
      <c r="F29" s="333">
        <f t="shared" si="20"/>
        <v>0</v>
      </c>
      <c r="G29" s="332">
        <f>SUMIFS('Zdroje RoPD'!G$30:G$47,'Zdroje RoPD'!$B$30:$B$47,$B29)</f>
        <v>0</v>
      </c>
      <c r="H29" s="332">
        <f>SUMIFS('Zdroje RoPD'!H$30:H$47,'Zdroje RoPD'!$B$30:$B$47,$B29)</f>
        <v>0</v>
      </c>
      <c r="I29" s="332">
        <f>SUMIFS('Zdroje RoPD'!I$30:I$47,'Zdroje RoPD'!$B$30:$B$47,$B29)</f>
        <v>0</v>
      </c>
      <c r="J29" s="332">
        <f>SUMIFS('Zdroje RoPD'!J$30:J$47,'Zdroje RoPD'!$B$30:$B$47,$B29)</f>
        <v>0</v>
      </c>
      <c r="K29" s="332">
        <f>SUMIFS('Zdroje RoPD'!K$30:K$47,'Zdroje RoPD'!$B$30:$B$47,$B29)</f>
        <v>0</v>
      </c>
      <c r="L29" s="332">
        <f>SUMIFS('Zdroje RoPD'!L$30:L$47,'Zdroje RoPD'!$B$30:$B$47,$B29)</f>
        <v>0</v>
      </c>
      <c r="M29" s="332">
        <f>SUMIFS('Zdroje RoPD'!M$30:M$47,'Zdroje RoPD'!$B$30:$B$47,$B29)</f>
        <v>0</v>
      </c>
      <c r="N29" s="332">
        <f>SUMIFS('Zdroje RoPD'!N$30:N$47,'Zdroje RoPD'!$B$30:$B$47,$B29)</f>
        <v>0</v>
      </c>
    </row>
    <row r="30" spans="1:14" s="338" customFormat="1" ht="26.45" customHeight="1" x14ac:dyDescent="0.25">
      <c r="A30" s="319" t="s">
        <v>467</v>
      </c>
      <c r="B30" s="320" t="s">
        <v>62</v>
      </c>
      <c r="C30" s="320" t="s">
        <v>199</v>
      </c>
      <c r="D30" s="320" t="s">
        <v>101</v>
      </c>
      <c r="E30" s="321" t="s">
        <v>469</v>
      </c>
      <c r="F30" s="333">
        <f t="shared" ref="F30:F40" si="21">SUM(G30:N30)</f>
        <v>0</v>
      </c>
      <c r="G30" s="332">
        <f>SUMIFS('Zdroje RoPD'!G$30:G$47,'Zdroje RoPD'!$B$30:$B$47,$B30)</f>
        <v>0</v>
      </c>
      <c r="H30" s="332">
        <f>SUMIFS('Zdroje RoPD'!H$30:H$47,'Zdroje RoPD'!$B$30:$B$47,$B30)</f>
        <v>0</v>
      </c>
      <c r="I30" s="332">
        <f>SUMIFS('Zdroje RoPD'!I$30:I$47,'Zdroje RoPD'!$B$30:$B$47,$B30)</f>
        <v>0</v>
      </c>
      <c r="J30" s="332">
        <f>SUMIFS('Zdroje RoPD'!J$30:J$47,'Zdroje RoPD'!$B$30:$B$47,$B30)</f>
        <v>0</v>
      </c>
      <c r="K30" s="332">
        <f>SUMIFS('Zdroje RoPD'!K$30:K$47,'Zdroje RoPD'!$B$30:$B$47,$B30)</f>
        <v>0</v>
      </c>
      <c r="L30" s="332">
        <f>SUMIFS('Zdroje RoPD'!L$30:L$47,'Zdroje RoPD'!$B$30:$B$47,$B30)</f>
        <v>0</v>
      </c>
      <c r="M30" s="332">
        <f>SUMIFS('Zdroje RoPD'!M$30:M$47,'Zdroje RoPD'!$B$30:$B$47,$B30)</f>
        <v>0</v>
      </c>
      <c r="N30" s="332">
        <f>SUMIFS('Zdroje RoPD'!N$30:N$47,'Zdroje RoPD'!$B$30:$B$47,$B30)</f>
        <v>0</v>
      </c>
    </row>
    <row r="31" spans="1:14" s="338" customFormat="1" ht="26.45" customHeight="1" x14ac:dyDescent="0.25">
      <c r="A31" s="319" t="s">
        <v>468</v>
      </c>
      <c r="B31" s="320" t="s">
        <v>49</v>
      </c>
      <c r="C31" s="320" t="s">
        <v>85</v>
      </c>
      <c r="D31" s="320" t="s">
        <v>101</v>
      </c>
      <c r="E31" s="321" t="s">
        <v>116</v>
      </c>
      <c r="F31" s="333">
        <f t="shared" si="21"/>
        <v>0</v>
      </c>
      <c r="G31" s="332">
        <f>SUMIFS('Zdroje RoPD'!G$30:G$47,'Zdroje RoPD'!$B$30:$B$47,$B31)</f>
        <v>0</v>
      </c>
      <c r="H31" s="332">
        <f>SUMIFS('Zdroje RoPD'!H$30:H$47,'Zdroje RoPD'!$B$30:$B$47,$B31)</f>
        <v>0</v>
      </c>
      <c r="I31" s="332">
        <f>SUMIFS('Zdroje RoPD'!I$30:I$47,'Zdroje RoPD'!$B$30:$B$47,$B31)</f>
        <v>0</v>
      </c>
      <c r="J31" s="332">
        <f>SUMIFS('Zdroje RoPD'!J$30:J$47,'Zdroje RoPD'!$B$30:$B$47,$B31)</f>
        <v>0</v>
      </c>
      <c r="K31" s="332">
        <f>SUMIFS('Zdroje RoPD'!K$30:K$47,'Zdroje RoPD'!$B$30:$B$47,$B31)</f>
        <v>0</v>
      </c>
      <c r="L31" s="332">
        <f>SUMIFS('Zdroje RoPD'!L$30:L$47,'Zdroje RoPD'!$B$30:$B$47,$B31)</f>
        <v>0</v>
      </c>
      <c r="M31" s="332">
        <f>SUMIFS('Zdroje RoPD'!M$30:M$47,'Zdroje RoPD'!$B$30:$B$47,$B31)</f>
        <v>0</v>
      </c>
      <c r="N31" s="332">
        <f>SUMIFS('Zdroje RoPD'!N$30:N$47,'Zdroje RoPD'!$B$30:$B$47,$B31)</f>
        <v>0</v>
      </c>
    </row>
    <row r="32" spans="1:14" s="338" customFormat="1" ht="26.45" customHeight="1" x14ac:dyDescent="0.25">
      <c r="A32" s="319" t="s">
        <v>468</v>
      </c>
      <c r="B32" s="320" t="s">
        <v>58</v>
      </c>
      <c r="C32" s="320" t="s">
        <v>85</v>
      </c>
      <c r="D32" s="320" t="s">
        <v>101</v>
      </c>
      <c r="E32" s="321" t="s">
        <v>469</v>
      </c>
      <c r="F32" s="333">
        <f t="shared" si="21"/>
        <v>0</v>
      </c>
      <c r="G32" s="332">
        <f>SUMIFS('Zdroje RoPD'!G$30:G$47,'Zdroje RoPD'!$B$30:$B$47,$B32)</f>
        <v>0</v>
      </c>
      <c r="H32" s="332">
        <f>SUMIFS('Zdroje RoPD'!H$30:H$47,'Zdroje RoPD'!$B$30:$B$47,$B32)</f>
        <v>0</v>
      </c>
      <c r="I32" s="332">
        <f>SUMIFS('Zdroje RoPD'!I$30:I$47,'Zdroje RoPD'!$B$30:$B$47,$B32)</f>
        <v>0</v>
      </c>
      <c r="J32" s="332">
        <f>SUMIFS('Zdroje RoPD'!J$30:J$47,'Zdroje RoPD'!$B$30:$B$47,$B32)</f>
        <v>0</v>
      </c>
      <c r="K32" s="332">
        <f>SUMIFS('Zdroje RoPD'!K$30:K$47,'Zdroje RoPD'!$B$30:$B$47,$B32)</f>
        <v>0</v>
      </c>
      <c r="L32" s="332">
        <f>SUMIFS('Zdroje RoPD'!L$30:L$47,'Zdroje RoPD'!$B$30:$B$47,$B32)</f>
        <v>0</v>
      </c>
      <c r="M32" s="332">
        <f>SUMIFS('Zdroje RoPD'!M$30:M$47,'Zdroje RoPD'!$B$30:$B$47,$B32)</f>
        <v>0</v>
      </c>
      <c r="N32" s="332">
        <f>SUMIFS('Zdroje RoPD'!N$30:N$47,'Zdroje RoPD'!$B$30:$B$47,$B32)</f>
        <v>0</v>
      </c>
    </row>
    <row r="33" spans="1:14" s="338" customFormat="1" ht="26.45" customHeight="1" x14ac:dyDescent="0.25">
      <c r="A33" s="319" t="s">
        <v>106</v>
      </c>
      <c r="B33" s="320" t="s">
        <v>53</v>
      </c>
      <c r="C33" s="320" t="s">
        <v>199</v>
      </c>
      <c r="D33" s="320" t="s">
        <v>101</v>
      </c>
      <c r="E33" s="321" t="s">
        <v>115</v>
      </c>
      <c r="F33" s="333">
        <f t="shared" si="21"/>
        <v>0</v>
      </c>
      <c r="G33" s="332">
        <f>SUMIFS('Zdroje RoPD'!G$30:G$47,'Zdroje RoPD'!$B$30:$B$47,$B33)</f>
        <v>0</v>
      </c>
      <c r="H33" s="332">
        <f>SUMIFS('Zdroje RoPD'!H$30:H$47,'Zdroje RoPD'!$B$30:$B$47,$B33)</f>
        <v>0</v>
      </c>
      <c r="I33" s="332">
        <f>SUMIFS('Zdroje RoPD'!I$30:I$47,'Zdroje RoPD'!$B$30:$B$47,$B33)</f>
        <v>0</v>
      </c>
      <c r="J33" s="332">
        <f>SUMIFS('Zdroje RoPD'!J$30:J$47,'Zdroje RoPD'!$B$30:$B$47,$B33)</f>
        <v>0</v>
      </c>
      <c r="K33" s="332">
        <f>SUMIFS('Zdroje RoPD'!K$30:K$47,'Zdroje RoPD'!$B$30:$B$47,$B33)</f>
        <v>0</v>
      </c>
      <c r="L33" s="332">
        <f>SUMIFS('Zdroje RoPD'!L$30:L$47,'Zdroje RoPD'!$B$30:$B$47,$B33)</f>
        <v>0</v>
      </c>
      <c r="M33" s="332">
        <f>SUMIFS('Zdroje RoPD'!M$30:M$47,'Zdroje RoPD'!$B$30:$B$47,$B33)</f>
        <v>0</v>
      </c>
      <c r="N33" s="332">
        <f>SUMIFS('Zdroje RoPD'!N$30:N$47,'Zdroje RoPD'!$B$30:$B$47,$B33)</f>
        <v>0</v>
      </c>
    </row>
    <row r="34" spans="1:14" s="338" customFormat="1" ht="26.45" customHeight="1" x14ac:dyDescent="0.25">
      <c r="A34" s="319" t="s">
        <v>106</v>
      </c>
      <c r="B34" s="320" t="s">
        <v>62</v>
      </c>
      <c r="C34" s="320" t="s">
        <v>199</v>
      </c>
      <c r="D34" s="320" t="s">
        <v>101</v>
      </c>
      <c r="E34" s="321" t="s">
        <v>118</v>
      </c>
      <c r="F34" s="333">
        <f t="shared" si="21"/>
        <v>0</v>
      </c>
      <c r="G34" s="332">
        <f>SUMIFS('Zdroje RoPD'!G$30:G$47,'Zdroje RoPD'!$B$30:$B$47,$B34)</f>
        <v>0</v>
      </c>
      <c r="H34" s="332">
        <f>SUMIFS('Zdroje RoPD'!H$30:H$47,'Zdroje RoPD'!$B$30:$B$47,$B34)</f>
        <v>0</v>
      </c>
      <c r="I34" s="332">
        <f>SUMIFS('Zdroje RoPD'!I$30:I$47,'Zdroje RoPD'!$B$30:$B$47,$B34)</f>
        <v>0</v>
      </c>
      <c r="J34" s="332">
        <f>SUMIFS('Zdroje RoPD'!J$30:J$47,'Zdroje RoPD'!$B$30:$B$47,$B34)</f>
        <v>0</v>
      </c>
      <c r="K34" s="332">
        <f>SUMIFS('Zdroje RoPD'!K$30:K$47,'Zdroje RoPD'!$B$30:$B$47,$B34)</f>
        <v>0</v>
      </c>
      <c r="L34" s="332">
        <f>SUMIFS('Zdroje RoPD'!L$30:L$47,'Zdroje RoPD'!$B$30:$B$47,$B34)</f>
        <v>0</v>
      </c>
      <c r="M34" s="332">
        <f>SUMIFS('Zdroje RoPD'!M$30:M$47,'Zdroje RoPD'!$B$30:$B$47,$B34)</f>
        <v>0</v>
      </c>
      <c r="N34" s="332">
        <f>SUMIFS('Zdroje RoPD'!N$30:N$47,'Zdroje RoPD'!$B$30:$B$47,$B34)</f>
        <v>0</v>
      </c>
    </row>
    <row r="35" spans="1:14" s="338" customFormat="1" ht="26.45" customHeight="1" x14ac:dyDescent="0.25">
      <c r="A35" s="319" t="s">
        <v>106</v>
      </c>
      <c r="B35" s="320" t="s">
        <v>54</v>
      </c>
      <c r="C35" s="320" t="s">
        <v>199</v>
      </c>
      <c r="D35" s="320" t="s">
        <v>101</v>
      </c>
      <c r="E35" s="321" t="s">
        <v>114</v>
      </c>
      <c r="F35" s="333">
        <f t="shared" si="21"/>
        <v>0</v>
      </c>
      <c r="G35" s="332">
        <f>SUMIFS('Zdroje RoPD'!G$30:G$47,'Zdroje RoPD'!$B$30:$B$47,$B35)</f>
        <v>0</v>
      </c>
      <c r="H35" s="332">
        <f>SUMIFS('Zdroje RoPD'!H$30:H$47,'Zdroje RoPD'!$B$30:$B$47,$B35)</f>
        <v>0</v>
      </c>
      <c r="I35" s="332">
        <f>SUMIFS('Zdroje RoPD'!I$30:I$47,'Zdroje RoPD'!$B$30:$B$47,$B35)</f>
        <v>0</v>
      </c>
      <c r="J35" s="332">
        <f>SUMIFS('Zdroje RoPD'!J$30:J$47,'Zdroje RoPD'!$B$30:$B$47,$B35)</f>
        <v>0</v>
      </c>
      <c r="K35" s="332">
        <f>SUMIFS('Zdroje RoPD'!K$30:K$47,'Zdroje RoPD'!$B$30:$B$47,$B35)</f>
        <v>0</v>
      </c>
      <c r="L35" s="332">
        <f>SUMIFS('Zdroje RoPD'!L$30:L$47,'Zdroje RoPD'!$B$30:$B$47,$B35)</f>
        <v>0</v>
      </c>
      <c r="M35" s="332">
        <f>SUMIFS('Zdroje RoPD'!M$30:M$47,'Zdroje RoPD'!$B$30:$B$47,$B35)</f>
        <v>0</v>
      </c>
      <c r="N35" s="332">
        <f>SUMIFS('Zdroje RoPD'!N$30:N$47,'Zdroje RoPD'!$B$30:$B$47,$B35)</f>
        <v>0</v>
      </c>
    </row>
    <row r="36" spans="1:14" s="338" customFormat="1" ht="26.45" customHeight="1" x14ac:dyDescent="0.25">
      <c r="A36" s="319" t="s">
        <v>106</v>
      </c>
      <c r="B36" s="320" t="s">
        <v>67</v>
      </c>
      <c r="C36" s="320" t="s">
        <v>199</v>
      </c>
      <c r="D36" s="320" t="s">
        <v>101</v>
      </c>
      <c r="E36" s="321" t="s">
        <v>117</v>
      </c>
      <c r="F36" s="333">
        <f t="shared" si="21"/>
        <v>0</v>
      </c>
      <c r="G36" s="332">
        <f>SUMIFS('Zdroje RoPD'!G$30:G$47,'Zdroje RoPD'!$B$30:$B$47,$B36)</f>
        <v>0</v>
      </c>
      <c r="H36" s="332">
        <f>SUMIFS('Zdroje RoPD'!H$30:H$47,'Zdroje RoPD'!$B$30:$B$47,$B36)</f>
        <v>0</v>
      </c>
      <c r="I36" s="332">
        <f>SUMIFS('Zdroje RoPD'!I$30:I$47,'Zdroje RoPD'!$B$30:$B$47,$B36)</f>
        <v>0</v>
      </c>
      <c r="J36" s="332">
        <f>SUMIFS('Zdroje RoPD'!J$30:J$47,'Zdroje RoPD'!$B$30:$B$47,$B36)</f>
        <v>0</v>
      </c>
      <c r="K36" s="332">
        <f>SUMIFS('Zdroje RoPD'!K$30:K$47,'Zdroje RoPD'!$B$30:$B$47,$B36)</f>
        <v>0</v>
      </c>
      <c r="L36" s="332">
        <f>SUMIFS('Zdroje RoPD'!L$30:L$47,'Zdroje RoPD'!$B$30:$B$47,$B36)</f>
        <v>0</v>
      </c>
      <c r="M36" s="332">
        <f>SUMIFS('Zdroje RoPD'!M$30:M$47,'Zdroje RoPD'!$B$30:$B$47,$B36)</f>
        <v>0</v>
      </c>
      <c r="N36" s="332">
        <f>SUMIFS('Zdroje RoPD'!N$30:N$47,'Zdroje RoPD'!$B$30:$B$47,$B36)</f>
        <v>0</v>
      </c>
    </row>
    <row r="37" spans="1:14" s="338" customFormat="1" ht="26.45" customHeight="1" x14ac:dyDescent="0.25">
      <c r="A37" s="319" t="s">
        <v>105</v>
      </c>
      <c r="B37" s="320" t="s">
        <v>49</v>
      </c>
      <c r="C37" s="320" t="s">
        <v>85</v>
      </c>
      <c r="D37" s="320" t="s">
        <v>101</v>
      </c>
      <c r="E37" s="321" t="s">
        <v>115</v>
      </c>
      <c r="F37" s="333">
        <f t="shared" si="21"/>
        <v>0</v>
      </c>
      <c r="G37" s="332">
        <f>SUMIFS('Zdroje RoPD'!G$30:G$47,'Zdroje RoPD'!$B$30:$B$47,$B37)</f>
        <v>0</v>
      </c>
      <c r="H37" s="332">
        <f>SUMIFS('Zdroje RoPD'!H$30:H$47,'Zdroje RoPD'!$B$30:$B$47,$B37)</f>
        <v>0</v>
      </c>
      <c r="I37" s="332">
        <f>SUMIFS('Zdroje RoPD'!I$30:I$47,'Zdroje RoPD'!$B$30:$B$47,$B37)</f>
        <v>0</v>
      </c>
      <c r="J37" s="332">
        <f>SUMIFS('Zdroje RoPD'!J$30:J$47,'Zdroje RoPD'!$B$30:$B$47,$B37)</f>
        <v>0</v>
      </c>
      <c r="K37" s="332">
        <f>SUMIFS('Zdroje RoPD'!K$30:K$47,'Zdroje RoPD'!$B$30:$B$47,$B37)</f>
        <v>0</v>
      </c>
      <c r="L37" s="332">
        <f>SUMIFS('Zdroje RoPD'!L$30:L$47,'Zdroje RoPD'!$B$30:$B$47,$B37)</f>
        <v>0</v>
      </c>
      <c r="M37" s="332">
        <f>SUMIFS('Zdroje RoPD'!M$30:M$47,'Zdroje RoPD'!$B$30:$B$47,$B37)</f>
        <v>0</v>
      </c>
      <c r="N37" s="332">
        <f>SUMIFS('Zdroje RoPD'!N$30:N$47,'Zdroje RoPD'!$B$30:$B$47,$B37)</f>
        <v>0</v>
      </c>
    </row>
    <row r="38" spans="1:14" s="338" customFormat="1" ht="26.45" customHeight="1" x14ac:dyDescent="0.25">
      <c r="A38" s="319" t="s">
        <v>105</v>
      </c>
      <c r="B38" s="320" t="s">
        <v>58</v>
      </c>
      <c r="C38" s="320" t="s">
        <v>85</v>
      </c>
      <c r="D38" s="320" t="s">
        <v>101</v>
      </c>
      <c r="E38" s="321" t="s">
        <v>118</v>
      </c>
      <c r="F38" s="333">
        <f t="shared" si="21"/>
        <v>0</v>
      </c>
      <c r="G38" s="332">
        <f>SUMIFS('Zdroje RoPD'!G$30:G$47,'Zdroje RoPD'!$B$30:$B$47,$B38)</f>
        <v>0</v>
      </c>
      <c r="H38" s="332">
        <f>SUMIFS('Zdroje RoPD'!H$30:H$47,'Zdroje RoPD'!$B$30:$B$47,$B38)</f>
        <v>0</v>
      </c>
      <c r="I38" s="332">
        <f>SUMIFS('Zdroje RoPD'!I$30:I$47,'Zdroje RoPD'!$B$30:$B$47,$B38)</f>
        <v>0</v>
      </c>
      <c r="J38" s="332">
        <f>SUMIFS('Zdroje RoPD'!J$30:J$47,'Zdroje RoPD'!$B$30:$B$47,$B38)</f>
        <v>0</v>
      </c>
      <c r="K38" s="332">
        <f>SUMIFS('Zdroje RoPD'!K$30:K$47,'Zdroje RoPD'!$B$30:$B$47,$B38)</f>
        <v>0</v>
      </c>
      <c r="L38" s="332">
        <f>SUMIFS('Zdroje RoPD'!L$30:L$47,'Zdroje RoPD'!$B$30:$B$47,$B38)</f>
        <v>0</v>
      </c>
      <c r="M38" s="332">
        <f>SUMIFS('Zdroje RoPD'!M$30:M$47,'Zdroje RoPD'!$B$30:$B$47,$B38)</f>
        <v>0</v>
      </c>
      <c r="N38" s="332">
        <f>SUMIFS('Zdroje RoPD'!N$30:N$47,'Zdroje RoPD'!$B$30:$B$47,$B38)</f>
        <v>0</v>
      </c>
    </row>
    <row r="39" spans="1:14" s="338" customFormat="1" ht="26.45" customHeight="1" x14ac:dyDescent="0.25">
      <c r="A39" s="319" t="s">
        <v>105</v>
      </c>
      <c r="B39" s="320" t="s">
        <v>50</v>
      </c>
      <c r="C39" s="320" t="s">
        <v>85</v>
      </c>
      <c r="D39" s="320" t="s">
        <v>101</v>
      </c>
      <c r="E39" s="321" t="s">
        <v>114</v>
      </c>
      <c r="F39" s="333">
        <f t="shared" si="21"/>
        <v>0</v>
      </c>
      <c r="G39" s="332">
        <f>SUMIFS('Zdroje RoPD'!G$30:G$47,'Zdroje RoPD'!$B$30:$B$47,$B39)</f>
        <v>0</v>
      </c>
      <c r="H39" s="332">
        <f>SUMIFS('Zdroje RoPD'!H$30:H$47,'Zdroje RoPD'!$B$30:$B$47,$B39)</f>
        <v>0</v>
      </c>
      <c r="I39" s="332">
        <f>SUMIFS('Zdroje RoPD'!I$30:I$47,'Zdroje RoPD'!$B$30:$B$47,$B39)</f>
        <v>0</v>
      </c>
      <c r="J39" s="332">
        <f>SUMIFS('Zdroje RoPD'!J$30:J$47,'Zdroje RoPD'!$B$30:$B$47,$B39)</f>
        <v>0</v>
      </c>
      <c r="K39" s="332">
        <f>SUMIFS('Zdroje RoPD'!K$30:K$47,'Zdroje RoPD'!$B$30:$B$47,$B39)</f>
        <v>0</v>
      </c>
      <c r="L39" s="332">
        <f>SUMIFS('Zdroje RoPD'!L$30:L$47,'Zdroje RoPD'!$B$30:$B$47,$B39)</f>
        <v>0</v>
      </c>
      <c r="M39" s="332">
        <f>SUMIFS('Zdroje RoPD'!M$30:M$47,'Zdroje RoPD'!$B$30:$B$47,$B39)</f>
        <v>0</v>
      </c>
      <c r="N39" s="332">
        <f>SUMIFS('Zdroje RoPD'!N$30:N$47,'Zdroje RoPD'!$B$30:$B$47,$B39)</f>
        <v>0</v>
      </c>
    </row>
    <row r="40" spans="1:14" s="338" customFormat="1" ht="26.45" customHeight="1" x14ac:dyDescent="0.25">
      <c r="A40" s="319" t="s">
        <v>105</v>
      </c>
      <c r="B40" s="320" t="s">
        <v>60</v>
      </c>
      <c r="C40" s="320" t="s">
        <v>85</v>
      </c>
      <c r="D40" s="320" t="s">
        <v>101</v>
      </c>
      <c r="E40" s="321" t="s">
        <v>117</v>
      </c>
      <c r="F40" s="333">
        <f t="shared" si="21"/>
        <v>0</v>
      </c>
      <c r="G40" s="332">
        <f>SUMIFS('Zdroje RoPD'!G$30:G$47,'Zdroje RoPD'!$B$30:$B$47,$B40)</f>
        <v>0</v>
      </c>
      <c r="H40" s="332">
        <f>SUMIFS('Zdroje RoPD'!H$30:H$47,'Zdroje RoPD'!$B$30:$B$47,$B40)</f>
        <v>0</v>
      </c>
      <c r="I40" s="332">
        <f>SUMIFS('Zdroje RoPD'!I$30:I$47,'Zdroje RoPD'!$B$30:$B$47,$B40)</f>
        <v>0</v>
      </c>
      <c r="J40" s="332">
        <f>SUMIFS('Zdroje RoPD'!J$30:J$47,'Zdroje RoPD'!$B$30:$B$47,$B40)</f>
        <v>0</v>
      </c>
      <c r="K40" s="332">
        <f>SUMIFS('Zdroje RoPD'!K$30:K$47,'Zdroje RoPD'!$B$30:$B$47,$B40)</f>
        <v>0</v>
      </c>
      <c r="L40" s="332">
        <f>SUMIFS('Zdroje RoPD'!L$30:L$47,'Zdroje RoPD'!$B$30:$B$47,$B40)</f>
        <v>0</v>
      </c>
      <c r="M40" s="332">
        <f>SUMIFS('Zdroje RoPD'!M$30:M$47,'Zdroje RoPD'!$B$30:$B$47,$B40)</f>
        <v>0</v>
      </c>
      <c r="N40" s="332">
        <f>SUMIFS('Zdroje RoPD'!N$30:N$47,'Zdroje RoPD'!$B$30:$B$47,$B40)</f>
        <v>0</v>
      </c>
    </row>
    <row r="41" spans="1:14" x14ac:dyDescent="0.25">
      <c r="A41" s="229" t="s">
        <v>435</v>
      </c>
      <c r="B41" s="186"/>
      <c r="C41" s="186"/>
      <c r="D41" s="186"/>
      <c r="E41" s="186"/>
      <c r="F41" s="233"/>
      <c r="G41" s="186"/>
      <c r="H41" s="186"/>
      <c r="I41" s="186"/>
      <c r="J41" s="186"/>
      <c r="K41" s="186"/>
      <c r="L41" s="186"/>
      <c r="M41" s="186"/>
      <c r="N41" s="186"/>
    </row>
    <row r="42" spans="1:14" s="336" customFormat="1" x14ac:dyDescent="0.25">
      <c r="A42" s="334" t="s">
        <v>104</v>
      </c>
      <c r="B42" s="334" t="s">
        <v>96</v>
      </c>
      <c r="C42" s="334" t="s">
        <v>97</v>
      </c>
      <c r="D42" s="334" t="s">
        <v>102</v>
      </c>
      <c r="E42" s="334" t="s">
        <v>103</v>
      </c>
      <c r="F42" s="334" t="s">
        <v>109</v>
      </c>
      <c r="G42" s="334">
        <v>2016</v>
      </c>
      <c r="H42" s="334">
        <v>2017</v>
      </c>
      <c r="I42" s="334">
        <v>2018</v>
      </c>
      <c r="J42" s="334">
        <v>2019</v>
      </c>
      <c r="K42" s="334">
        <v>2020</v>
      </c>
      <c r="L42" s="334">
        <v>2021</v>
      </c>
      <c r="M42" s="334">
        <v>2022</v>
      </c>
      <c r="N42" s="334">
        <v>2023</v>
      </c>
    </row>
    <row r="43" spans="1:14" s="338" customFormat="1" ht="26.45" customHeight="1" x14ac:dyDescent="0.25">
      <c r="A43" s="319" t="s">
        <v>170</v>
      </c>
      <c r="B43" s="320" t="s">
        <v>51</v>
      </c>
      <c r="C43" s="320"/>
      <c r="D43" s="320"/>
      <c r="E43" s="321"/>
      <c r="F43" s="333">
        <f t="shared" ref="F43:F49" si="22">SUM(G43:N43)</f>
        <v>0</v>
      </c>
      <c r="G43" s="332">
        <f>SUMIFS('Zdroje Změna'!G$30:G$47,'Zdroje Změna'!$B$30:$B$47,$B43)</f>
        <v>0</v>
      </c>
      <c r="H43" s="332">
        <f>SUMIFS('Zdroje Změna'!H$30:H$47,'Zdroje Změna'!$B$30:$B$47,$B43)</f>
        <v>0</v>
      </c>
      <c r="I43" s="332">
        <f>SUMIFS('Zdroje Změna'!I$30:I$47,'Zdroje Změna'!$B$30:$B$47,$B43)</f>
        <v>0</v>
      </c>
      <c r="J43" s="332">
        <f>SUMIFS('Zdroje Změna'!J$30:J$47,'Zdroje Změna'!$B$30:$B$47,$B43)</f>
        <v>0</v>
      </c>
      <c r="K43" s="332">
        <f>SUMIFS('Zdroje Změna'!K$30:K$47,'Zdroje Změna'!$B$30:$B$47,$B43)</f>
        <v>0</v>
      </c>
      <c r="L43" s="332">
        <f>SUMIFS('Zdroje Změna'!L$30:L$47,'Zdroje Změna'!$B$30:$B$47,$B43)</f>
        <v>0</v>
      </c>
      <c r="M43" s="332">
        <f>SUMIFS('Zdroje Změna'!M$30:M$47,'Zdroje Změna'!$B$30:$B$47,$B43)</f>
        <v>0</v>
      </c>
      <c r="N43" s="332">
        <f>SUMIFS('Zdroje Změna'!N$30:N$47,'Zdroje Změna'!$B$30:$B$47,$B43)</f>
        <v>0</v>
      </c>
    </row>
    <row r="44" spans="1:14" s="338" customFormat="1" ht="26.45" customHeight="1" x14ac:dyDescent="0.25">
      <c r="A44" s="319" t="s">
        <v>169</v>
      </c>
      <c r="B44" s="320" t="s">
        <v>56</v>
      </c>
      <c r="C44" s="320"/>
      <c r="D44" s="320"/>
      <c r="E44" s="321"/>
      <c r="F44" s="333">
        <f t="shared" si="22"/>
        <v>0</v>
      </c>
      <c r="G44" s="332">
        <f>SUMIFS('Zdroje Změna'!G$30:G$47,'Zdroje Změna'!$B$30:$B$47,$B44)</f>
        <v>0</v>
      </c>
      <c r="H44" s="332">
        <f>SUMIFS('Zdroje Změna'!H$30:H$47,'Zdroje Změna'!$B$30:$B$47,$B44)</f>
        <v>0</v>
      </c>
      <c r="I44" s="332">
        <f>SUMIFS('Zdroje Změna'!I$30:I$47,'Zdroje Změna'!$B$30:$B$47,$B44)</f>
        <v>0</v>
      </c>
      <c r="J44" s="332">
        <f>SUMIFS('Zdroje Změna'!J$30:J$47,'Zdroje Změna'!$B$30:$B$47,$B44)</f>
        <v>0</v>
      </c>
      <c r="K44" s="332">
        <f>SUMIFS('Zdroje Změna'!K$30:K$47,'Zdroje Změna'!$B$30:$B$47,$B44)</f>
        <v>0</v>
      </c>
      <c r="L44" s="332">
        <f>SUMIFS('Zdroje Změna'!L$30:L$47,'Zdroje Změna'!$B$30:$B$47,$B44)</f>
        <v>0</v>
      </c>
      <c r="M44" s="332">
        <f>SUMIFS('Zdroje Změna'!M$30:M$47,'Zdroje Změna'!$B$30:$B$47,$B44)</f>
        <v>0</v>
      </c>
      <c r="N44" s="332">
        <f>SUMIFS('Zdroje Změna'!N$30:N$47,'Zdroje Změna'!$B$30:$B$47,$B44)</f>
        <v>0</v>
      </c>
    </row>
    <row r="45" spans="1:14" s="338" customFormat="1" ht="26.45" customHeight="1" x14ac:dyDescent="0.25">
      <c r="A45" s="319" t="s">
        <v>105</v>
      </c>
      <c r="B45" s="320" t="s">
        <v>447</v>
      </c>
      <c r="C45" s="320"/>
      <c r="D45" s="320"/>
      <c r="E45" s="321"/>
      <c r="F45" s="333">
        <f t="shared" si="22"/>
        <v>0</v>
      </c>
      <c r="G45" s="332">
        <f>SUMIFS('Zdroje Změna'!G$30:G$47,'Zdroje Změna'!$B$30:$B$47,$B45)</f>
        <v>0</v>
      </c>
      <c r="H45" s="332">
        <f>SUMIFS('Zdroje Změna'!H$30:H$47,'Zdroje Změna'!$B$30:$B$47,$B45)</f>
        <v>0</v>
      </c>
      <c r="I45" s="332">
        <f>SUMIFS('Zdroje Změna'!I$30:I$47,'Zdroje Změna'!$B$30:$B$47,$B45)</f>
        <v>0</v>
      </c>
      <c r="J45" s="332">
        <f>SUMIFS('Zdroje Změna'!J$30:J$47,'Zdroje Změna'!$B$30:$B$47,$B45)</f>
        <v>0</v>
      </c>
      <c r="K45" s="332">
        <f>SUMIFS('Zdroje Změna'!K$30:K$47,'Zdroje Změna'!$B$30:$B$47,$B45)</f>
        <v>0</v>
      </c>
      <c r="L45" s="332">
        <f>SUMIFS('Zdroje Změna'!L$30:L$47,'Zdroje Změna'!$B$30:$B$47,$B45)</f>
        <v>0</v>
      </c>
      <c r="M45" s="332">
        <f>SUMIFS('Zdroje Změna'!M$30:M$47,'Zdroje Změna'!$B$30:$B$47,$B45)</f>
        <v>0</v>
      </c>
      <c r="N45" s="332">
        <f>SUMIFS('Zdroje Změna'!N$30:N$47,'Zdroje Změna'!$B$30:$B$47,$B45)</f>
        <v>0</v>
      </c>
    </row>
    <row r="46" spans="1:14" s="338" customFormat="1" ht="26.45" customHeight="1" x14ac:dyDescent="0.25">
      <c r="A46" s="319" t="s">
        <v>106</v>
      </c>
      <c r="B46" s="320" t="s">
        <v>448</v>
      </c>
      <c r="C46" s="320"/>
      <c r="D46" s="320"/>
      <c r="E46" s="321"/>
      <c r="F46" s="333">
        <f t="shared" si="22"/>
        <v>0</v>
      </c>
      <c r="G46" s="332">
        <f>SUMIFS('Zdroje Změna'!G$30:G$47,'Zdroje Změna'!$B$30:$B$47,$B46)</f>
        <v>0</v>
      </c>
      <c r="H46" s="332">
        <f>SUMIFS('Zdroje Změna'!H$30:H$47,'Zdroje Změna'!$B$30:$B$47,$B46)</f>
        <v>0</v>
      </c>
      <c r="I46" s="332">
        <f>SUMIFS('Zdroje Změna'!I$30:I$47,'Zdroje Změna'!$B$30:$B$47,$B46)</f>
        <v>0</v>
      </c>
      <c r="J46" s="332">
        <f>SUMIFS('Zdroje Změna'!J$30:J$47,'Zdroje Změna'!$B$30:$B$47,$B46)</f>
        <v>0</v>
      </c>
      <c r="K46" s="332">
        <f>SUMIFS('Zdroje Změna'!K$30:K$47,'Zdroje Změna'!$B$30:$B$47,$B46)</f>
        <v>0</v>
      </c>
      <c r="L46" s="332">
        <f>SUMIFS('Zdroje Změna'!L$30:L$47,'Zdroje Změna'!$B$30:$B$47,$B46)</f>
        <v>0</v>
      </c>
      <c r="M46" s="332">
        <f>SUMIFS('Zdroje Změna'!M$30:M$47,'Zdroje Změna'!$B$30:$B$47,$B46)</f>
        <v>0</v>
      </c>
      <c r="N46" s="332">
        <f>SUMIFS('Zdroje Změna'!N$30:N$47,'Zdroje Změna'!$B$30:$B$47,$B46)</f>
        <v>0</v>
      </c>
    </row>
    <row r="47" spans="1:14" s="338" customFormat="1" ht="26.45" customHeight="1" x14ac:dyDescent="0.25">
      <c r="A47" s="319" t="s">
        <v>105</v>
      </c>
      <c r="B47" s="320" t="s">
        <v>167</v>
      </c>
      <c r="C47" s="320"/>
      <c r="D47" s="320"/>
      <c r="E47" s="321"/>
      <c r="F47" s="333">
        <f t="shared" si="22"/>
        <v>0</v>
      </c>
      <c r="G47" s="332">
        <f>SUMIFS('Zdroje Změna'!G$30:G$47,'Zdroje Změna'!$B$30:$B$47,$B47)</f>
        <v>0</v>
      </c>
      <c r="H47" s="332">
        <f>SUMIFS('Zdroje Změna'!H$30:H$47,'Zdroje Změna'!$B$30:$B$47,$B47)</f>
        <v>0</v>
      </c>
      <c r="I47" s="332">
        <f>SUMIFS('Zdroje Změna'!I$30:I$47,'Zdroje Změna'!$B$30:$B$47,$B47)</f>
        <v>0</v>
      </c>
      <c r="J47" s="332">
        <f>SUMIFS('Zdroje Změna'!J$30:J$47,'Zdroje Změna'!$B$30:$B$47,$B47)</f>
        <v>0</v>
      </c>
      <c r="K47" s="332">
        <f>SUMIFS('Zdroje Změna'!K$30:K$47,'Zdroje Změna'!$B$30:$B$47,$B47)</f>
        <v>0</v>
      </c>
      <c r="L47" s="332">
        <f>SUMIFS('Zdroje Změna'!L$30:L$47,'Zdroje Změna'!$B$30:$B$47,$B47)</f>
        <v>0</v>
      </c>
      <c r="M47" s="332">
        <f>SUMIFS('Zdroje Změna'!M$30:M$47,'Zdroje Změna'!$B$30:$B$47,$B47)</f>
        <v>0</v>
      </c>
      <c r="N47" s="332">
        <f>SUMIFS('Zdroje Změna'!N$30:N$47,'Zdroje Změna'!$B$30:$B$47,$B47)</f>
        <v>0</v>
      </c>
    </row>
    <row r="48" spans="1:14" s="338" customFormat="1" ht="26.45" customHeight="1" x14ac:dyDescent="0.25">
      <c r="A48" s="319" t="s">
        <v>106</v>
      </c>
      <c r="B48" s="320" t="s">
        <v>166</v>
      </c>
      <c r="C48" s="320"/>
      <c r="D48" s="320"/>
      <c r="E48" s="321"/>
      <c r="F48" s="333">
        <f t="shared" si="22"/>
        <v>0</v>
      </c>
      <c r="G48" s="332">
        <f>SUMIFS('Zdroje Změna'!G$30:G$47,'Zdroje Změna'!$B$30:$B$47,$B48)</f>
        <v>0</v>
      </c>
      <c r="H48" s="332">
        <f>SUMIFS('Zdroje Změna'!H$30:H$47,'Zdroje Změna'!$B$30:$B$47,$B48)</f>
        <v>0</v>
      </c>
      <c r="I48" s="332">
        <f>SUMIFS('Zdroje Změna'!I$30:I$47,'Zdroje Změna'!$B$30:$B$47,$B48)</f>
        <v>0</v>
      </c>
      <c r="J48" s="332">
        <f>SUMIFS('Zdroje Změna'!J$30:J$47,'Zdroje Změna'!$B$30:$B$47,$B48)</f>
        <v>0</v>
      </c>
      <c r="K48" s="332">
        <f>SUMIFS('Zdroje Změna'!K$30:K$47,'Zdroje Změna'!$B$30:$B$47,$B48)</f>
        <v>0</v>
      </c>
      <c r="L48" s="332">
        <f>SUMIFS('Zdroje Změna'!L$30:L$47,'Zdroje Změna'!$B$30:$B$47,$B48)</f>
        <v>0</v>
      </c>
      <c r="M48" s="332">
        <f>SUMIFS('Zdroje Změna'!M$30:M$47,'Zdroje Změna'!$B$30:$B$47,$B48)</f>
        <v>0</v>
      </c>
      <c r="N48" s="332">
        <f>SUMIFS('Zdroje Změna'!N$30:N$47,'Zdroje Změna'!$B$30:$B$47,$B48)</f>
        <v>0</v>
      </c>
    </row>
    <row r="49" spans="1:14" s="338" customFormat="1" ht="26.45" customHeight="1" x14ac:dyDescent="0.25">
      <c r="A49" s="319" t="s">
        <v>467</v>
      </c>
      <c r="B49" s="320" t="s">
        <v>53</v>
      </c>
      <c r="C49" s="320" t="s">
        <v>199</v>
      </c>
      <c r="D49" s="320" t="s">
        <v>101</v>
      </c>
      <c r="E49" s="321" t="s">
        <v>116</v>
      </c>
      <c r="F49" s="333">
        <f t="shared" si="22"/>
        <v>0</v>
      </c>
      <c r="G49" s="332">
        <f>SUMIFS('Zdroje Změna'!G$30:G$47,'Zdroje Změna'!$B$30:$B$47,$B49)</f>
        <v>0</v>
      </c>
      <c r="H49" s="332">
        <f>SUMIFS('Zdroje Změna'!H$30:H$47,'Zdroje Změna'!$B$30:$B$47,$B49)</f>
        <v>0</v>
      </c>
      <c r="I49" s="332">
        <f>SUMIFS('Zdroje Změna'!I$30:I$47,'Zdroje Změna'!$B$30:$B$47,$B49)</f>
        <v>0</v>
      </c>
      <c r="J49" s="332">
        <f>SUMIFS('Zdroje Změna'!J$30:J$47,'Zdroje Změna'!$B$30:$B$47,$B49)</f>
        <v>0</v>
      </c>
      <c r="K49" s="332">
        <f>SUMIFS('Zdroje Změna'!K$30:K$47,'Zdroje Změna'!$B$30:$B$47,$B49)</f>
        <v>0</v>
      </c>
      <c r="L49" s="332">
        <f>SUMIFS('Zdroje Změna'!L$30:L$47,'Zdroje Změna'!$B$30:$B$47,$B49)</f>
        <v>0</v>
      </c>
      <c r="M49" s="332">
        <f>SUMIFS('Zdroje Změna'!M$30:M$47,'Zdroje Změna'!$B$30:$B$47,$B49)</f>
        <v>0</v>
      </c>
      <c r="N49" s="332">
        <f>SUMIFS('Zdroje Změna'!N$30:N$47,'Zdroje Změna'!$B$30:$B$47,$B49)</f>
        <v>0</v>
      </c>
    </row>
    <row r="50" spans="1:14" s="338" customFormat="1" ht="26.45" customHeight="1" x14ac:dyDescent="0.25">
      <c r="A50" s="319" t="s">
        <v>467</v>
      </c>
      <c r="B50" s="320" t="s">
        <v>62</v>
      </c>
      <c r="C50" s="320" t="s">
        <v>199</v>
      </c>
      <c r="D50" s="320" t="s">
        <v>101</v>
      </c>
      <c r="E50" s="321" t="s">
        <v>469</v>
      </c>
      <c r="F50" s="333">
        <f t="shared" ref="F50:F60" si="23">SUM(G50:N50)</f>
        <v>0</v>
      </c>
      <c r="G50" s="332">
        <f>SUMIFS('Zdroje Změna'!G$30:G$47,'Zdroje Změna'!$B$30:$B$47,$B50)</f>
        <v>0</v>
      </c>
      <c r="H50" s="332">
        <f>SUMIFS('Zdroje Změna'!H$30:H$47,'Zdroje Změna'!$B$30:$B$47,$B50)</f>
        <v>0</v>
      </c>
      <c r="I50" s="332">
        <f>SUMIFS('Zdroje Změna'!I$30:I$47,'Zdroje Změna'!$B$30:$B$47,$B50)</f>
        <v>0</v>
      </c>
      <c r="J50" s="332">
        <f>SUMIFS('Zdroje Změna'!J$30:J$47,'Zdroje Změna'!$B$30:$B$47,$B50)</f>
        <v>0</v>
      </c>
      <c r="K50" s="332">
        <f>SUMIFS('Zdroje Změna'!K$30:K$47,'Zdroje Změna'!$B$30:$B$47,$B50)</f>
        <v>0</v>
      </c>
      <c r="L50" s="332">
        <f>SUMIFS('Zdroje Změna'!L$30:L$47,'Zdroje Změna'!$B$30:$B$47,$B50)</f>
        <v>0</v>
      </c>
      <c r="M50" s="332">
        <f>SUMIFS('Zdroje Změna'!M$30:M$47,'Zdroje Změna'!$B$30:$B$47,$B50)</f>
        <v>0</v>
      </c>
      <c r="N50" s="332">
        <f>SUMIFS('Zdroje Změna'!N$30:N$47,'Zdroje Změna'!$B$30:$B$47,$B50)</f>
        <v>0</v>
      </c>
    </row>
    <row r="51" spans="1:14" s="338" customFormat="1" ht="26.45" customHeight="1" x14ac:dyDescent="0.25">
      <c r="A51" s="319" t="s">
        <v>468</v>
      </c>
      <c r="B51" s="320" t="s">
        <v>49</v>
      </c>
      <c r="C51" s="320" t="s">
        <v>85</v>
      </c>
      <c r="D51" s="320" t="s">
        <v>101</v>
      </c>
      <c r="E51" s="321" t="s">
        <v>116</v>
      </c>
      <c r="F51" s="333">
        <f t="shared" si="23"/>
        <v>0</v>
      </c>
      <c r="G51" s="332">
        <f>SUMIFS('Zdroje Změna'!G$30:G$47,'Zdroje Změna'!$B$30:$B$47,$B51)</f>
        <v>0</v>
      </c>
      <c r="H51" s="332">
        <f>SUMIFS('Zdroje Změna'!H$30:H$47,'Zdroje Změna'!$B$30:$B$47,$B51)</f>
        <v>0</v>
      </c>
      <c r="I51" s="332">
        <f>SUMIFS('Zdroje Změna'!I$30:I$47,'Zdroje Změna'!$B$30:$B$47,$B51)</f>
        <v>0</v>
      </c>
      <c r="J51" s="332">
        <f>SUMIFS('Zdroje Změna'!J$30:J$47,'Zdroje Změna'!$B$30:$B$47,$B51)</f>
        <v>0</v>
      </c>
      <c r="K51" s="332">
        <f>SUMIFS('Zdroje Změna'!K$30:K$47,'Zdroje Změna'!$B$30:$B$47,$B51)</f>
        <v>0</v>
      </c>
      <c r="L51" s="332">
        <f>SUMIFS('Zdroje Změna'!L$30:L$47,'Zdroje Změna'!$B$30:$B$47,$B51)</f>
        <v>0</v>
      </c>
      <c r="M51" s="332">
        <f>SUMIFS('Zdroje Změna'!M$30:M$47,'Zdroje Změna'!$B$30:$B$47,$B51)</f>
        <v>0</v>
      </c>
      <c r="N51" s="332">
        <f>SUMIFS('Zdroje Změna'!N$30:N$47,'Zdroje Změna'!$B$30:$B$47,$B51)</f>
        <v>0</v>
      </c>
    </row>
    <row r="52" spans="1:14" s="338" customFormat="1" ht="26.45" customHeight="1" x14ac:dyDescent="0.25">
      <c r="A52" s="319" t="s">
        <v>468</v>
      </c>
      <c r="B52" s="320" t="s">
        <v>58</v>
      </c>
      <c r="C52" s="320" t="s">
        <v>85</v>
      </c>
      <c r="D52" s="320" t="s">
        <v>101</v>
      </c>
      <c r="E52" s="321" t="s">
        <v>469</v>
      </c>
      <c r="F52" s="333">
        <f t="shared" si="23"/>
        <v>0</v>
      </c>
      <c r="G52" s="332">
        <f>SUMIFS('Zdroje Změna'!G$30:G$47,'Zdroje Změna'!$B$30:$B$47,$B52)</f>
        <v>0</v>
      </c>
      <c r="H52" s="332">
        <f>SUMIFS('Zdroje Změna'!H$30:H$47,'Zdroje Změna'!$B$30:$B$47,$B52)</f>
        <v>0</v>
      </c>
      <c r="I52" s="332">
        <f>SUMIFS('Zdroje Změna'!I$30:I$47,'Zdroje Změna'!$B$30:$B$47,$B52)</f>
        <v>0</v>
      </c>
      <c r="J52" s="332">
        <f>SUMIFS('Zdroje Změna'!J$30:J$47,'Zdroje Změna'!$B$30:$B$47,$B52)</f>
        <v>0</v>
      </c>
      <c r="K52" s="332">
        <f>SUMIFS('Zdroje Změna'!K$30:K$47,'Zdroje Změna'!$B$30:$B$47,$B52)</f>
        <v>0</v>
      </c>
      <c r="L52" s="332">
        <f>SUMIFS('Zdroje Změna'!L$30:L$47,'Zdroje Změna'!$B$30:$B$47,$B52)</f>
        <v>0</v>
      </c>
      <c r="M52" s="332">
        <f>SUMIFS('Zdroje Změna'!M$30:M$47,'Zdroje Změna'!$B$30:$B$47,$B52)</f>
        <v>0</v>
      </c>
      <c r="N52" s="332">
        <f>SUMIFS('Zdroje Změna'!N$30:N$47,'Zdroje Změna'!$B$30:$B$47,$B52)</f>
        <v>0</v>
      </c>
    </row>
    <row r="53" spans="1:14" s="338" customFormat="1" ht="26.45" customHeight="1" x14ac:dyDescent="0.25">
      <c r="A53" s="319" t="s">
        <v>106</v>
      </c>
      <c r="B53" s="320" t="s">
        <v>53</v>
      </c>
      <c r="C53" s="320" t="s">
        <v>199</v>
      </c>
      <c r="D53" s="320" t="s">
        <v>101</v>
      </c>
      <c r="E53" s="321" t="s">
        <v>115</v>
      </c>
      <c r="F53" s="333">
        <f t="shared" si="23"/>
        <v>0</v>
      </c>
      <c r="G53" s="332">
        <f>SUMIFS('Zdroje Změna'!G$30:G$47,'Zdroje Změna'!$B$30:$B$47,$B53)</f>
        <v>0</v>
      </c>
      <c r="H53" s="332">
        <f>SUMIFS('Zdroje Změna'!H$30:H$47,'Zdroje Změna'!$B$30:$B$47,$B53)</f>
        <v>0</v>
      </c>
      <c r="I53" s="332">
        <f>SUMIFS('Zdroje Změna'!I$30:I$47,'Zdroje Změna'!$B$30:$B$47,$B53)</f>
        <v>0</v>
      </c>
      <c r="J53" s="332">
        <f>SUMIFS('Zdroje Změna'!J$30:J$47,'Zdroje Změna'!$B$30:$B$47,$B53)</f>
        <v>0</v>
      </c>
      <c r="K53" s="332">
        <f>SUMIFS('Zdroje Změna'!K$30:K$47,'Zdroje Změna'!$B$30:$B$47,$B53)</f>
        <v>0</v>
      </c>
      <c r="L53" s="332">
        <f>SUMIFS('Zdroje Změna'!L$30:L$47,'Zdroje Změna'!$B$30:$B$47,$B53)</f>
        <v>0</v>
      </c>
      <c r="M53" s="332">
        <f>SUMIFS('Zdroje Změna'!M$30:M$47,'Zdroje Změna'!$B$30:$B$47,$B53)</f>
        <v>0</v>
      </c>
      <c r="N53" s="332">
        <f>SUMIFS('Zdroje Změna'!N$30:N$47,'Zdroje Změna'!$B$30:$B$47,$B53)</f>
        <v>0</v>
      </c>
    </row>
    <row r="54" spans="1:14" s="338" customFormat="1" ht="26.45" customHeight="1" x14ac:dyDescent="0.25">
      <c r="A54" s="319" t="s">
        <v>106</v>
      </c>
      <c r="B54" s="320" t="s">
        <v>62</v>
      </c>
      <c r="C54" s="320" t="s">
        <v>199</v>
      </c>
      <c r="D54" s="320" t="s">
        <v>101</v>
      </c>
      <c r="E54" s="321" t="s">
        <v>118</v>
      </c>
      <c r="F54" s="333">
        <f t="shared" si="23"/>
        <v>0</v>
      </c>
      <c r="G54" s="332">
        <f>SUMIFS('Zdroje Změna'!G$30:G$47,'Zdroje Změna'!$B$30:$B$47,$B54)</f>
        <v>0</v>
      </c>
      <c r="H54" s="332">
        <f>SUMIFS('Zdroje Změna'!H$30:H$47,'Zdroje Změna'!$B$30:$B$47,$B54)</f>
        <v>0</v>
      </c>
      <c r="I54" s="332">
        <f>SUMIFS('Zdroje Změna'!I$30:I$47,'Zdroje Změna'!$B$30:$B$47,$B54)</f>
        <v>0</v>
      </c>
      <c r="J54" s="332">
        <f>SUMIFS('Zdroje Změna'!J$30:J$47,'Zdroje Změna'!$B$30:$B$47,$B54)</f>
        <v>0</v>
      </c>
      <c r="K54" s="332">
        <f>SUMIFS('Zdroje Změna'!K$30:K$47,'Zdroje Změna'!$B$30:$B$47,$B54)</f>
        <v>0</v>
      </c>
      <c r="L54" s="332">
        <f>SUMIFS('Zdroje Změna'!L$30:L$47,'Zdroje Změna'!$B$30:$B$47,$B54)</f>
        <v>0</v>
      </c>
      <c r="M54" s="332">
        <f>SUMIFS('Zdroje Změna'!M$30:M$47,'Zdroje Změna'!$B$30:$B$47,$B54)</f>
        <v>0</v>
      </c>
      <c r="N54" s="332">
        <f>SUMIFS('Zdroje Změna'!N$30:N$47,'Zdroje Změna'!$B$30:$B$47,$B54)</f>
        <v>0</v>
      </c>
    </row>
    <row r="55" spans="1:14" s="338" customFormat="1" ht="26.45" customHeight="1" x14ac:dyDescent="0.25">
      <c r="A55" s="319" t="s">
        <v>106</v>
      </c>
      <c r="B55" s="320" t="s">
        <v>54</v>
      </c>
      <c r="C55" s="320" t="s">
        <v>199</v>
      </c>
      <c r="D55" s="320" t="s">
        <v>101</v>
      </c>
      <c r="E55" s="321" t="s">
        <v>114</v>
      </c>
      <c r="F55" s="333">
        <f t="shared" si="23"/>
        <v>0</v>
      </c>
      <c r="G55" s="332">
        <f>SUMIFS('Zdroje Změna'!G$30:G$47,'Zdroje Změna'!$B$30:$B$47,$B55)</f>
        <v>0</v>
      </c>
      <c r="H55" s="332">
        <f>SUMIFS('Zdroje Změna'!H$30:H$47,'Zdroje Změna'!$B$30:$B$47,$B55)</f>
        <v>0</v>
      </c>
      <c r="I55" s="332">
        <f>SUMIFS('Zdroje Změna'!I$30:I$47,'Zdroje Změna'!$B$30:$B$47,$B55)</f>
        <v>0</v>
      </c>
      <c r="J55" s="332">
        <f>SUMIFS('Zdroje Změna'!J$30:J$47,'Zdroje Změna'!$B$30:$B$47,$B55)</f>
        <v>0</v>
      </c>
      <c r="K55" s="332">
        <f>SUMIFS('Zdroje Změna'!K$30:K$47,'Zdroje Změna'!$B$30:$B$47,$B55)</f>
        <v>0</v>
      </c>
      <c r="L55" s="332">
        <f>SUMIFS('Zdroje Změna'!L$30:L$47,'Zdroje Změna'!$B$30:$B$47,$B55)</f>
        <v>0</v>
      </c>
      <c r="M55" s="332">
        <f>SUMIFS('Zdroje Změna'!M$30:M$47,'Zdroje Změna'!$B$30:$B$47,$B55)</f>
        <v>0</v>
      </c>
      <c r="N55" s="332">
        <f>SUMIFS('Zdroje Změna'!N$30:N$47,'Zdroje Změna'!$B$30:$B$47,$B55)</f>
        <v>0</v>
      </c>
    </row>
    <row r="56" spans="1:14" s="338" customFormat="1" ht="26.45" customHeight="1" x14ac:dyDescent="0.25">
      <c r="A56" s="319" t="s">
        <v>106</v>
      </c>
      <c r="B56" s="320" t="s">
        <v>67</v>
      </c>
      <c r="C56" s="320" t="s">
        <v>199</v>
      </c>
      <c r="D56" s="320" t="s">
        <v>101</v>
      </c>
      <c r="E56" s="321" t="s">
        <v>117</v>
      </c>
      <c r="F56" s="333">
        <f t="shared" si="23"/>
        <v>0</v>
      </c>
      <c r="G56" s="332">
        <f>SUMIFS('Zdroje Změna'!G$30:G$47,'Zdroje Změna'!$B$30:$B$47,$B56)</f>
        <v>0</v>
      </c>
      <c r="H56" s="332">
        <f>SUMIFS('Zdroje Změna'!H$30:H$47,'Zdroje Změna'!$B$30:$B$47,$B56)</f>
        <v>0</v>
      </c>
      <c r="I56" s="332">
        <f>SUMIFS('Zdroje Změna'!I$30:I$47,'Zdroje Změna'!$B$30:$B$47,$B56)</f>
        <v>0</v>
      </c>
      <c r="J56" s="332">
        <f>SUMIFS('Zdroje Změna'!J$30:J$47,'Zdroje Změna'!$B$30:$B$47,$B56)</f>
        <v>0</v>
      </c>
      <c r="K56" s="332">
        <f>SUMIFS('Zdroje Změna'!K$30:K$47,'Zdroje Změna'!$B$30:$B$47,$B56)</f>
        <v>0</v>
      </c>
      <c r="L56" s="332">
        <f>SUMIFS('Zdroje Změna'!L$30:L$47,'Zdroje Změna'!$B$30:$B$47,$B56)</f>
        <v>0</v>
      </c>
      <c r="M56" s="332">
        <f>SUMIFS('Zdroje Změna'!M$30:M$47,'Zdroje Změna'!$B$30:$B$47,$B56)</f>
        <v>0</v>
      </c>
      <c r="N56" s="332">
        <f>SUMIFS('Zdroje Změna'!N$30:N$47,'Zdroje Změna'!$B$30:$B$47,$B56)</f>
        <v>0</v>
      </c>
    </row>
    <row r="57" spans="1:14" s="338" customFormat="1" ht="26.45" customHeight="1" x14ac:dyDescent="0.25">
      <c r="A57" s="319" t="s">
        <v>105</v>
      </c>
      <c r="B57" s="320" t="s">
        <v>49</v>
      </c>
      <c r="C57" s="320" t="s">
        <v>85</v>
      </c>
      <c r="D57" s="320" t="s">
        <v>101</v>
      </c>
      <c r="E57" s="321" t="s">
        <v>115</v>
      </c>
      <c r="F57" s="333">
        <f t="shared" si="23"/>
        <v>0</v>
      </c>
      <c r="G57" s="332">
        <f>SUMIFS('Zdroje Změna'!G$30:G$47,'Zdroje Změna'!$B$30:$B$47,$B57)</f>
        <v>0</v>
      </c>
      <c r="H57" s="332">
        <f>SUMIFS('Zdroje Změna'!H$30:H$47,'Zdroje Změna'!$B$30:$B$47,$B57)</f>
        <v>0</v>
      </c>
      <c r="I57" s="332">
        <f>SUMIFS('Zdroje Změna'!I$30:I$47,'Zdroje Změna'!$B$30:$B$47,$B57)</f>
        <v>0</v>
      </c>
      <c r="J57" s="332">
        <f>SUMIFS('Zdroje Změna'!J$30:J$47,'Zdroje Změna'!$B$30:$B$47,$B57)</f>
        <v>0</v>
      </c>
      <c r="K57" s="332">
        <f>SUMIFS('Zdroje Změna'!K$30:K$47,'Zdroje Změna'!$B$30:$B$47,$B57)</f>
        <v>0</v>
      </c>
      <c r="L57" s="332">
        <f>SUMIFS('Zdroje Změna'!L$30:L$47,'Zdroje Změna'!$B$30:$B$47,$B57)</f>
        <v>0</v>
      </c>
      <c r="M57" s="332">
        <f>SUMIFS('Zdroje Změna'!M$30:M$47,'Zdroje Změna'!$B$30:$B$47,$B57)</f>
        <v>0</v>
      </c>
      <c r="N57" s="332">
        <f>SUMIFS('Zdroje Změna'!N$30:N$47,'Zdroje Změna'!$B$30:$B$47,$B57)</f>
        <v>0</v>
      </c>
    </row>
    <row r="58" spans="1:14" s="338" customFormat="1" ht="26.45" customHeight="1" x14ac:dyDescent="0.25">
      <c r="A58" s="319" t="s">
        <v>105</v>
      </c>
      <c r="B58" s="320" t="s">
        <v>58</v>
      </c>
      <c r="C58" s="320" t="s">
        <v>85</v>
      </c>
      <c r="D58" s="320" t="s">
        <v>101</v>
      </c>
      <c r="E58" s="321" t="s">
        <v>118</v>
      </c>
      <c r="F58" s="333">
        <f t="shared" si="23"/>
        <v>0</v>
      </c>
      <c r="G58" s="332">
        <f>SUMIFS('Zdroje Změna'!G$30:G$47,'Zdroje Změna'!$B$30:$B$47,$B58)</f>
        <v>0</v>
      </c>
      <c r="H58" s="332">
        <f>SUMIFS('Zdroje Změna'!H$30:H$47,'Zdroje Změna'!$B$30:$B$47,$B58)</f>
        <v>0</v>
      </c>
      <c r="I58" s="332">
        <f>SUMIFS('Zdroje Změna'!I$30:I$47,'Zdroje Změna'!$B$30:$B$47,$B58)</f>
        <v>0</v>
      </c>
      <c r="J58" s="332">
        <f>SUMIFS('Zdroje Změna'!J$30:J$47,'Zdroje Změna'!$B$30:$B$47,$B58)</f>
        <v>0</v>
      </c>
      <c r="K58" s="332">
        <f>SUMIFS('Zdroje Změna'!K$30:K$47,'Zdroje Změna'!$B$30:$B$47,$B58)</f>
        <v>0</v>
      </c>
      <c r="L58" s="332">
        <f>SUMIFS('Zdroje Změna'!L$30:L$47,'Zdroje Změna'!$B$30:$B$47,$B58)</f>
        <v>0</v>
      </c>
      <c r="M58" s="332">
        <f>SUMIFS('Zdroje Změna'!M$30:M$47,'Zdroje Změna'!$B$30:$B$47,$B58)</f>
        <v>0</v>
      </c>
      <c r="N58" s="332">
        <f>SUMIFS('Zdroje Změna'!N$30:N$47,'Zdroje Změna'!$B$30:$B$47,$B58)</f>
        <v>0</v>
      </c>
    </row>
    <row r="59" spans="1:14" s="338" customFormat="1" ht="26.45" customHeight="1" x14ac:dyDescent="0.25">
      <c r="A59" s="319" t="s">
        <v>105</v>
      </c>
      <c r="B59" s="320" t="s">
        <v>50</v>
      </c>
      <c r="C59" s="320" t="s">
        <v>85</v>
      </c>
      <c r="D59" s="320" t="s">
        <v>101</v>
      </c>
      <c r="E59" s="321" t="s">
        <v>114</v>
      </c>
      <c r="F59" s="333">
        <f t="shared" si="23"/>
        <v>0</v>
      </c>
      <c r="G59" s="332">
        <f>SUMIFS('Zdroje Změna'!G$30:G$47,'Zdroje Změna'!$B$30:$B$47,$B59)</f>
        <v>0</v>
      </c>
      <c r="H59" s="332">
        <f>SUMIFS('Zdroje Změna'!H$30:H$47,'Zdroje Změna'!$B$30:$B$47,$B59)</f>
        <v>0</v>
      </c>
      <c r="I59" s="332">
        <f>SUMIFS('Zdroje Změna'!I$30:I$47,'Zdroje Změna'!$B$30:$B$47,$B59)</f>
        <v>0</v>
      </c>
      <c r="J59" s="332">
        <f>SUMIFS('Zdroje Změna'!J$30:J$47,'Zdroje Změna'!$B$30:$B$47,$B59)</f>
        <v>0</v>
      </c>
      <c r="K59" s="332">
        <f>SUMIFS('Zdroje Změna'!K$30:K$47,'Zdroje Změna'!$B$30:$B$47,$B59)</f>
        <v>0</v>
      </c>
      <c r="L59" s="332">
        <f>SUMIFS('Zdroje Změna'!L$30:L$47,'Zdroje Změna'!$B$30:$B$47,$B59)</f>
        <v>0</v>
      </c>
      <c r="M59" s="332">
        <f>SUMIFS('Zdroje Změna'!M$30:M$47,'Zdroje Změna'!$B$30:$B$47,$B59)</f>
        <v>0</v>
      </c>
      <c r="N59" s="332">
        <f>SUMIFS('Zdroje Změna'!N$30:N$47,'Zdroje Změna'!$B$30:$B$47,$B59)</f>
        <v>0</v>
      </c>
    </row>
    <row r="60" spans="1:14" s="338" customFormat="1" ht="26.45" customHeight="1" x14ac:dyDescent="0.25">
      <c r="A60" s="319" t="s">
        <v>105</v>
      </c>
      <c r="B60" s="320" t="s">
        <v>60</v>
      </c>
      <c r="C60" s="320" t="s">
        <v>85</v>
      </c>
      <c r="D60" s="320" t="s">
        <v>101</v>
      </c>
      <c r="E60" s="321" t="s">
        <v>117</v>
      </c>
      <c r="F60" s="333">
        <f t="shared" si="23"/>
        <v>0</v>
      </c>
      <c r="G60" s="332">
        <f>SUMIFS('Zdroje Změna'!G$30:G$47,'Zdroje Změna'!$B$30:$B$47,$B60)</f>
        <v>0</v>
      </c>
      <c r="H60" s="332">
        <f>SUMIFS('Zdroje Změna'!H$30:H$47,'Zdroje Změna'!$B$30:$B$47,$B60)</f>
        <v>0</v>
      </c>
      <c r="I60" s="332">
        <f>SUMIFS('Zdroje Změna'!I$30:I$47,'Zdroje Změna'!$B$30:$B$47,$B60)</f>
        <v>0</v>
      </c>
      <c r="J60" s="332">
        <f>SUMIFS('Zdroje Změna'!J$30:J$47,'Zdroje Změna'!$B$30:$B$47,$B60)</f>
        <v>0</v>
      </c>
      <c r="K60" s="332">
        <f>SUMIFS('Zdroje Změna'!K$30:K$47,'Zdroje Změna'!$B$30:$B$47,$B60)</f>
        <v>0</v>
      </c>
      <c r="L60" s="332">
        <f>SUMIFS('Zdroje Změna'!L$30:L$47,'Zdroje Změna'!$B$30:$B$47,$B60)</f>
        <v>0</v>
      </c>
      <c r="M60" s="332">
        <f>SUMIFS('Zdroje Změna'!M$30:M$47,'Zdroje Změna'!$B$30:$B$47,$B60)</f>
        <v>0</v>
      </c>
      <c r="N60" s="332">
        <f>SUMIFS('Zdroje Změna'!N$30:N$47,'Zdroje Změna'!$B$30:$B$47,$B60)</f>
        <v>0</v>
      </c>
    </row>
  </sheetData>
  <sheetProtection password="E21E" sheet="1" objects="1" scenarios="1" autoFilter="0"/>
  <autoFilter ref="A2:Q2" xr:uid="{00000000-0009-0000-0000-00000D000000}"/>
  <conditionalFormatting sqref="F43:N60">
    <cfRule type="cellIs" dxfId="11" priority="3" operator="notEqual">
      <formula>0</formula>
    </cfRule>
  </conditionalFormatting>
  <conditionalFormatting sqref="F23:N40">
    <cfRule type="cellIs" dxfId="10" priority="2" operator="notEqual">
      <formula>0</formula>
    </cfRule>
  </conditionalFormatting>
  <conditionalFormatting sqref="F3:N20">
    <cfRule type="cellIs" dxfId="9" priority="1" operator="notEqual">
      <formula>0</formula>
    </cfRule>
  </conditionalFormatting>
  <dataValidations count="6">
    <dataValidation type="list" allowBlank="1" showInputMessage="1" showErrorMessage="1" sqref="B41:E41" xr:uid="{00000000-0002-0000-0D00-000000000000}">
      <formula1>NR</formula1>
    </dataValidation>
    <dataValidation type="list" allowBlank="1" showInputMessage="1" showErrorMessage="1" sqref="D23:D40 D3:D20 D43:D60" xr:uid="{00000000-0002-0000-0D00-000001000000}">
      <formula1>Odvětvové_třídění</formula1>
    </dataValidation>
    <dataValidation type="list" allowBlank="1" showInputMessage="1" showErrorMessage="1" sqref="C23:C40 C3:C20 C43:C60" xr:uid="{00000000-0002-0000-0D00-000002000000}">
      <formula1>Druhové_třídění</formula1>
    </dataValidation>
    <dataValidation type="list" allowBlank="1" showInputMessage="1" showErrorMessage="1" sqref="B23:B40 B3:B20 B43:B60" xr:uid="{00000000-0002-0000-0D00-000003000000}">
      <formula1>ZR</formula1>
    </dataValidation>
    <dataValidation type="list" allowBlank="1" showInputMessage="1" showErrorMessage="1" sqref="A23:A40 A3:A20 A43:A60" xr:uid="{00000000-0002-0000-0D00-000004000000}">
      <formula1>Zdroje_I_N</formula1>
    </dataValidation>
    <dataValidation type="list" allowBlank="1" showInputMessage="1" showErrorMessage="1" sqref="E23:E40 E3:E20 E43:E60" xr:uid="{00000000-0002-0000-0D00-000005000000}">
      <formula1>IISSP_zdroj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M49"/>
  <sheetViews>
    <sheetView zoomScale="110" zoomScaleNormal="110" workbookViewId="0">
      <selection activeCell="I13" sqref="I13:K16"/>
    </sheetView>
  </sheetViews>
  <sheetFormatPr defaultColWidth="8.85546875" defaultRowHeight="15" x14ac:dyDescent="0.25"/>
  <cols>
    <col min="1" max="1" width="29.42578125" style="111" customWidth="1"/>
    <col min="2" max="2" width="11.28515625" style="69" customWidth="1"/>
    <col min="3" max="3" width="11" style="69" customWidth="1"/>
    <col min="4" max="4" width="9.85546875" style="69" customWidth="1"/>
    <col min="5" max="5" width="11.85546875" style="111" customWidth="1"/>
    <col min="6" max="6" width="11.42578125" style="69" customWidth="1"/>
    <col min="7" max="7" width="17.5703125" style="70" customWidth="1"/>
    <col min="8" max="8" width="12.7109375" style="111" customWidth="1"/>
    <col min="9" max="9" width="30.28515625" style="111" customWidth="1"/>
    <col min="10" max="10" width="10" style="111" customWidth="1"/>
    <col min="11" max="11" width="12" style="111" customWidth="1"/>
    <col min="12" max="12" width="16.85546875" style="70" customWidth="1"/>
    <col min="13" max="13" width="12.42578125" style="111" customWidth="1"/>
    <col min="14" max="16384" width="8.85546875" style="111"/>
  </cols>
  <sheetData>
    <row r="1" spans="1:13" ht="39.6" customHeight="1" x14ac:dyDescent="0.25">
      <c r="A1" s="89" t="s">
        <v>425</v>
      </c>
      <c r="B1" s="91"/>
      <c r="C1" s="91"/>
      <c r="D1" s="91"/>
      <c r="E1" s="75"/>
      <c r="F1" s="91"/>
      <c r="G1" s="92"/>
      <c r="H1" s="75"/>
      <c r="I1" s="75"/>
      <c r="J1" s="75"/>
      <c r="K1" s="75"/>
      <c r="L1" s="75"/>
      <c r="M1" s="75"/>
    </row>
    <row r="2" spans="1:13" ht="18.75" x14ac:dyDescent="0.25">
      <c r="A2" s="75" t="s">
        <v>95</v>
      </c>
      <c r="B2" s="93">
        <f>'Rekapitulace 1'!B3</f>
        <v>0</v>
      </c>
      <c r="C2" s="75"/>
      <c r="D2" s="91"/>
      <c r="E2" s="75"/>
      <c r="F2" s="94"/>
      <c r="G2" s="75"/>
      <c r="H2" s="75"/>
      <c r="I2" s="75"/>
      <c r="J2" s="75"/>
      <c r="K2" s="75"/>
      <c r="L2" s="75"/>
      <c r="M2" s="75"/>
    </row>
    <row r="3" spans="1:13" ht="30.6" customHeight="1" x14ac:dyDescent="0.25">
      <c r="A3" s="75" t="s">
        <v>0</v>
      </c>
      <c r="B3" s="93">
        <f>'Rekapitulace 1'!B2</f>
        <v>0</v>
      </c>
      <c r="C3" s="93"/>
      <c r="D3" s="75"/>
      <c r="E3" s="75"/>
      <c r="F3" s="75"/>
      <c r="G3" s="105" t="s">
        <v>200</v>
      </c>
      <c r="H3" s="75"/>
      <c r="I3" s="75"/>
      <c r="J3" s="75"/>
      <c r="K3" s="75"/>
      <c r="L3" s="105" t="s">
        <v>200</v>
      </c>
      <c r="M3" s="75"/>
    </row>
    <row r="4" spans="1:13" ht="18.75" x14ac:dyDescent="0.25">
      <c r="A4" s="75"/>
      <c r="B4" s="75"/>
      <c r="C4" s="128"/>
      <c r="D4" s="128"/>
      <c r="E4" s="75"/>
      <c r="F4" s="106" t="s">
        <v>222</v>
      </c>
      <c r="G4" s="103">
        <f>SUMIF('Potřeby RoPD'!$B$15:$B$48,"5030 Mzdové náklady a platy",'Potřeby RoPD'!H$15:H$48)</f>
        <v>0</v>
      </c>
      <c r="H4" s="75"/>
      <c r="I4" s="75"/>
      <c r="J4" s="75"/>
      <c r="K4" s="106" t="s">
        <v>222</v>
      </c>
      <c r="L4" s="103">
        <f>SUMIF('Potřeby RoPD'!$B$15:$B$48,"5031 Ostatní platby za provedenou práci",'Potřeby RoPD'!H$15:H$48)</f>
        <v>0</v>
      </c>
      <c r="M4" s="75"/>
    </row>
    <row r="5" spans="1:13" ht="18.75" x14ac:dyDescent="0.25">
      <c r="A5" s="75"/>
      <c r="B5" s="75"/>
      <c r="C5" s="128"/>
      <c r="D5" s="128"/>
      <c r="E5" s="75"/>
      <c r="F5" s="106" t="s">
        <v>457</v>
      </c>
      <c r="G5" s="273"/>
      <c r="H5" s="75"/>
      <c r="I5" s="75"/>
      <c r="J5" s="75"/>
      <c r="K5" s="106" t="s">
        <v>457</v>
      </c>
      <c r="L5" s="119"/>
      <c r="M5" s="75"/>
    </row>
    <row r="6" spans="1:13" ht="18.75" x14ac:dyDescent="0.25">
      <c r="A6" s="75"/>
      <c r="B6" s="75"/>
      <c r="C6" s="128"/>
      <c r="D6" s="128"/>
      <c r="E6" s="75"/>
      <c r="F6" s="106" t="s">
        <v>109</v>
      </c>
      <c r="G6" s="103">
        <f>G9+G5</f>
        <v>0</v>
      </c>
      <c r="H6" s="108" t="str">
        <f>IF(G6&lt;=G4,"OK","požadujete více než je možné")</f>
        <v>OK</v>
      </c>
      <c r="I6" s="75"/>
      <c r="J6" s="75"/>
      <c r="K6" s="106" t="s">
        <v>109</v>
      </c>
      <c r="L6" s="103">
        <f>L9+L5</f>
        <v>0</v>
      </c>
      <c r="M6" s="275" t="str">
        <f>IF(L6&lt;=L4,"OK","požadujete více než je možné")</f>
        <v>OK</v>
      </c>
    </row>
    <row r="7" spans="1:13" x14ac:dyDescent="0.25">
      <c r="A7" s="75"/>
      <c r="B7" s="91"/>
      <c r="C7" s="91"/>
      <c r="D7" s="91"/>
      <c r="E7" s="92"/>
      <c r="F7" s="100"/>
      <c r="G7" s="92"/>
      <c r="H7" s="75"/>
      <c r="I7" s="75"/>
      <c r="J7" s="75"/>
      <c r="K7" s="75"/>
      <c r="L7" s="92"/>
      <c r="M7" s="75"/>
    </row>
    <row r="8" spans="1:13" ht="30" x14ac:dyDescent="0.25">
      <c r="A8" s="75"/>
      <c r="B8" s="91"/>
      <c r="C8" s="91"/>
      <c r="D8" s="91"/>
      <c r="E8" s="71" t="s">
        <v>204</v>
      </c>
      <c r="F8" s="71" t="s">
        <v>203</v>
      </c>
      <c r="G8" s="63" t="s">
        <v>212</v>
      </c>
      <c r="H8" s="75"/>
      <c r="I8" s="75"/>
      <c r="J8" s="71" t="s">
        <v>204</v>
      </c>
      <c r="K8" s="71" t="s">
        <v>221</v>
      </c>
      <c r="L8" s="63" t="s">
        <v>213</v>
      </c>
      <c r="M8" s="75"/>
    </row>
    <row r="9" spans="1:13" x14ac:dyDescent="0.25">
      <c r="A9" s="75"/>
      <c r="B9" s="91"/>
      <c r="C9" s="91"/>
      <c r="D9" s="91"/>
      <c r="E9" s="72">
        <f>COUNT(E13:E47)</f>
        <v>0</v>
      </c>
      <c r="F9" s="255">
        <f>SUM(F13:F47)</f>
        <v>0</v>
      </c>
      <c r="G9" s="61">
        <f>SUM(G13:G47)</f>
        <v>0</v>
      </c>
      <c r="H9" s="75"/>
      <c r="I9" s="75"/>
      <c r="J9" s="72">
        <f>COUNT(J13:J47)</f>
        <v>0</v>
      </c>
      <c r="K9" s="255">
        <f>SUM(K13:K47)</f>
        <v>0</v>
      </c>
      <c r="L9" s="61">
        <f>SUM(L13:L47)</f>
        <v>0</v>
      </c>
      <c r="M9" s="75"/>
    </row>
    <row r="10" spans="1:13" s="241" customFormat="1" x14ac:dyDescent="0.25">
      <c r="A10" s="75"/>
      <c r="B10" s="91"/>
      <c r="C10" s="91"/>
      <c r="D10" s="106" t="s">
        <v>459</v>
      </c>
      <c r="E10" s="75"/>
      <c r="F10" s="255" t="e">
        <f>F9*SUM(D13:D47)/12/E9</f>
        <v>#DIV/0!</v>
      </c>
      <c r="G10" s="253"/>
      <c r="H10" s="75"/>
      <c r="I10" s="75"/>
      <c r="J10" s="254"/>
      <c r="K10" s="256"/>
      <c r="L10" s="253"/>
      <c r="M10" s="75"/>
    </row>
    <row r="11" spans="1:13" x14ac:dyDescent="0.25">
      <c r="A11" s="109" t="s">
        <v>208</v>
      </c>
      <c r="B11" s="91"/>
      <c r="C11" s="91"/>
      <c r="D11" s="91"/>
      <c r="E11" s="75"/>
      <c r="F11" s="91"/>
      <c r="G11" s="92"/>
      <c r="H11" s="75"/>
      <c r="I11" s="109" t="s">
        <v>209</v>
      </c>
      <c r="J11" s="75"/>
      <c r="K11" s="75"/>
      <c r="L11" s="92"/>
      <c r="M11" s="75"/>
    </row>
    <row r="12" spans="1:13" s="69" customFormat="1" ht="38.450000000000003" customHeight="1" x14ac:dyDescent="0.25">
      <c r="A12" s="71" t="s">
        <v>201</v>
      </c>
      <c r="B12" s="71" t="s">
        <v>205</v>
      </c>
      <c r="C12" s="71" t="s">
        <v>206</v>
      </c>
      <c r="D12" s="71" t="s">
        <v>207</v>
      </c>
      <c r="E12" s="71" t="s">
        <v>265</v>
      </c>
      <c r="F12" s="71" t="s">
        <v>202</v>
      </c>
      <c r="G12" s="127" t="s">
        <v>456</v>
      </c>
      <c r="H12" s="75"/>
      <c r="I12" s="62" t="s">
        <v>201</v>
      </c>
      <c r="J12" s="62" t="s">
        <v>210</v>
      </c>
      <c r="K12" s="62" t="s">
        <v>211</v>
      </c>
      <c r="L12" s="63" t="s">
        <v>456</v>
      </c>
      <c r="M12" s="91"/>
    </row>
    <row r="13" spans="1:13" x14ac:dyDescent="0.25">
      <c r="A13" s="392"/>
      <c r="B13" s="393"/>
      <c r="C13" s="393"/>
      <c r="D13" s="394"/>
      <c r="E13" s="395"/>
      <c r="F13" s="396"/>
      <c r="G13" s="117">
        <f>D13*E13*F13</f>
        <v>0</v>
      </c>
      <c r="H13" s="75"/>
      <c r="I13" s="455"/>
      <c r="J13" s="452"/>
      <c r="K13" s="453"/>
      <c r="L13" s="117">
        <f>J13*K13</f>
        <v>0</v>
      </c>
      <c r="M13" s="75"/>
    </row>
    <row r="14" spans="1:13" x14ac:dyDescent="0.25">
      <c r="A14" s="390"/>
      <c r="B14" s="393"/>
      <c r="C14" s="393"/>
      <c r="D14" s="389"/>
      <c r="E14" s="388"/>
      <c r="F14" s="391"/>
      <c r="G14" s="117">
        <f t="shared" ref="G14:G47" si="0">D14*E14*F14</f>
        <v>0</v>
      </c>
      <c r="H14" s="75"/>
      <c r="I14" s="454"/>
      <c r="J14" s="452"/>
      <c r="K14" s="453"/>
      <c r="L14" s="117">
        <f t="shared" ref="L14:L47" si="1">J14*K14</f>
        <v>0</v>
      </c>
      <c r="M14" s="75"/>
    </row>
    <row r="15" spans="1:13" x14ac:dyDescent="0.25">
      <c r="A15" s="390"/>
      <c r="B15" s="393"/>
      <c r="C15" s="393"/>
      <c r="D15" s="389"/>
      <c r="E15" s="388"/>
      <c r="F15" s="391"/>
      <c r="G15" s="117">
        <f t="shared" si="0"/>
        <v>0</v>
      </c>
      <c r="H15" s="75"/>
      <c r="I15" s="454"/>
      <c r="J15" s="452"/>
      <c r="K15" s="453"/>
      <c r="L15" s="117">
        <f t="shared" si="1"/>
        <v>0</v>
      </c>
      <c r="M15" s="75"/>
    </row>
    <row r="16" spans="1:13" x14ac:dyDescent="0.25">
      <c r="A16" s="390"/>
      <c r="B16" s="393"/>
      <c r="C16" s="393"/>
      <c r="D16" s="389"/>
      <c r="E16" s="388"/>
      <c r="F16" s="391"/>
      <c r="G16" s="117">
        <f t="shared" si="0"/>
        <v>0</v>
      </c>
      <c r="H16" s="75"/>
      <c r="I16" s="454"/>
      <c r="J16" s="452"/>
      <c r="K16" s="453"/>
      <c r="L16" s="117">
        <f t="shared" si="1"/>
        <v>0</v>
      </c>
      <c r="M16" s="75"/>
    </row>
    <row r="17" spans="1:13" ht="14.45" customHeight="1" x14ac:dyDescent="0.2">
      <c r="A17" s="344"/>
      <c r="B17" s="346"/>
      <c r="C17" s="346"/>
      <c r="D17" s="343"/>
      <c r="E17" s="342"/>
      <c r="F17" s="345"/>
      <c r="G17" s="117">
        <f t="shared" si="0"/>
        <v>0</v>
      </c>
      <c r="H17" s="75"/>
      <c r="I17" s="257"/>
      <c r="J17" s="260"/>
      <c r="K17" s="258"/>
      <c r="L17" s="117">
        <f t="shared" si="1"/>
        <v>0</v>
      </c>
      <c r="M17" s="75"/>
    </row>
    <row r="18" spans="1:13" x14ac:dyDescent="0.2">
      <c r="A18" s="344"/>
      <c r="B18" s="346"/>
      <c r="C18" s="346"/>
      <c r="D18" s="343"/>
      <c r="E18" s="342"/>
      <c r="F18" s="345"/>
      <c r="G18" s="117">
        <f t="shared" si="0"/>
        <v>0</v>
      </c>
      <c r="H18" s="75"/>
      <c r="I18" s="257"/>
      <c r="J18" s="260"/>
      <c r="K18" s="258"/>
      <c r="L18" s="117">
        <f t="shared" si="1"/>
        <v>0</v>
      </c>
      <c r="M18" s="75"/>
    </row>
    <row r="19" spans="1:13" ht="14.45" customHeight="1" x14ac:dyDescent="0.2">
      <c r="A19" s="344"/>
      <c r="B19" s="346"/>
      <c r="C19" s="346"/>
      <c r="D19" s="343"/>
      <c r="E19" s="342"/>
      <c r="F19" s="345"/>
      <c r="G19" s="117">
        <f t="shared" si="0"/>
        <v>0</v>
      </c>
      <c r="H19" s="75"/>
      <c r="I19" s="257"/>
      <c r="J19" s="260"/>
      <c r="K19" s="258"/>
      <c r="L19" s="117">
        <f t="shared" si="1"/>
        <v>0</v>
      </c>
      <c r="M19" s="75"/>
    </row>
    <row r="20" spans="1:13" ht="14.45" customHeight="1" x14ac:dyDescent="0.2">
      <c r="A20" s="344"/>
      <c r="B20" s="346"/>
      <c r="C20" s="346"/>
      <c r="D20" s="343"/>
      <c r="E20" s="342"/>
      <c r="F20" s="345"/>
      <c r="G20" s="117">
        <f t="shared" si="0"/>
        <v>0</v>
      </c>
      <c r="H20" s="75"/>
      <c r="I20" s="257"/>
      <c r="J20" s="260"/>
      <c r="K20" s="258"/>
      <c r="L20" s="117">
        <f t="shared" si="1"/>
        <v>0</v>
      </c>
      <c r="M20" s="75"/>
    </row>
    <row r="21" spans="1:13" ht="14.45" customHeight="1" x14ac:dyDescent="0.2">
      <c r="A21" s="344"/>
      <c r="B21" s="346"/>
      <c r="C21" s="346"/>
      <c r="D21" s="343"/>
      <c r="E21" s="342"/>
      <c r="F21" s="345"/>
      <c r="G21" s="117">
        <f t="shared" si="0"/>
        <v>0</v>
      </c>
      <c r="H21" s="75"/>
      <c r="I21" s="257"/>
      <c r="J21" s="260"/>
      <c r="K21" s="258"/>
      <c r="L21" s="117">
        <f t="shared" si="1"/>
        <v>0</v>
      </c>
      <c r="M21" s="75"/>
    </row>
    <row r="22" spans="1:13" x14ac:dyDescent="0.2">
      <c r="A22" s="268"/>
      <c r="B22" s="269"/>
      <c r="C22" s="269"/>
      <c r="D22" s="266"/>
      <c r="E22" s="265"/>
      <c r="F22" s="267"/>
      <c r="G22" s="117">
        <f t="shared" si="0"/>
        <v>0</v>
      </c>
      <c r="H22" s="75"/>
      <c r="I22" s="257"/>
      <c r="J22" s="260"/>
      <c r="K22" s="258"/>
      <c r="L22" s="117">
        <f t="shared" si="1"/>
        <v>0</v>
      </c>
      <c r="M22" s="75"/>
    </row>
    <row r="23" spans="1:13" x14ac:dyDescent="0.2">
      <c r="A23" s="257"/>
      <c r="B23" s="262"/>
      <c r="C23" s="262"/>
      <c r="D23" s="259"/>
      <c r="E23" s="260"/>
      <c r="F23" s="261"/>
      <c r="G23" s="117">
        <f t="shared" si="0"/>
        <v>0</v>
      </c>
      <c r="H23" s="75"/>
      <c r="I23" s="257"/>
      <c r="J23" s="260"/>
      <c r="K23" s="258"/>
      <c r="L23" s="117">
        <f t="shared" si="1"/>
        <v>0</v>
      </c>
      <c r="M23" s="75"/>
    </row>
    <row r="24" spans="1:13" x14ac:dyDescent="0.2">
      <c r="A24" s="257"/>
      <c r="B24" s="262"/>
      <c r="C24" s="262"/>
      <c r="D24" s="259"/>
      <c r="E24" s="260"/>
      <c r="F24" s="261"/>
      <c r="G24" s="117">
        <f t="shared" si="0"/>
        <v>0</v>
      </c>
      <c r="H24" s="75"/>
      <c r="I24" s="257"/>
      <c r="J24" s="260"/>
      <c r="K24" s="258"/>
      <c r="L24" s="117">
        <f t="shared" si="1"/>
        <v>0</v>
      </c>
      <c r="M24" s="75"/>
    </row>
    <row r="25" spans="1:13" x14ac:dyDescent="0.2">
      <c r="A25" s="257"/>
      <c r="B25" s="262"/>
      <c r="C25" s="262"/>
      <c r="D25" s="259"/>
      <c r="E25" s="260"/>
      <c r="F25" s="261"/>
      <c r="G25" s="117">
        <f t="shared" si="0"/>
        <v>0</v>
      </c>
      <c r="H25" s="75"/>
      <c r="I25" s="257"/>
      <c r="J25" s="260"/>
      <c r="K25" s="258"/>
      <c r="L25" s="117">
        <f t="shared" si="1"/>
        <v>0</v>
      </c>
      <c r="M25" s="75"/>
    </row>
    <row r="26" spans="1:13" x14ac:dyDescent="0.2">
      <c r="A26" s="257"/>
      <c r="B26" s="262"/>
      <c r="C26" s="262"/>
      <c r="D26" s="259"/>
      <c r="E26" s="260"/>
      <c r="F26" s="261"/>
      <c r="G26" s="117">
        <f t="shared" si="0"/>
        <v>0</v>
      </c>
      <c r="H26" s="75"/>
      <c r="I26" s="257"/>
      <c r="J26" s="260"/>
      <c r="K26" s="258"/>
      <c r="L26" s="117">
        <f t="shared" si="1"/>
        <v>0</v>
      </c>
      <c r="M26" s="75"/>
    </row>
    <row r="27" spans="1:13" x14ac:dyDescent="0.2">
      <c r="A27" s="257"/>
      <c r="B27" s="262"/>
      <c r="C27" s="262"/>
      <c r="D27" s="259"/>
      <c r="E27" s="260"/>
      <c r="F27" s="261"/>
      <c r="G27" s="117">
        <f t="shared" si="0"/>
        <v>0</v>
      </c>
      <c r="H27" s="75"/>
      <c r="I27" s="257"/>
      <c r="J27" s="260"/>
      <c r="K27" s="258"/>
      <c r="L27" s="117">
        <f t="shared" si="1"/>
        <v>0</v>
      </c>
      <c r="M27" s="75"/>
    </row>
    <row r="28" spans="1:13" x14ac:dyDescent="0.2">
      <c r="A28" s="257"/>
      <c r="B28" s="262"/>
      <c r="C28" s="262"/>
      <c r="D28" s="259"/>
      <c r="E28" s="260"/>
      <c r="F28" s="261"/>
      <c r="G28" s="117">
        <f t="shared" si="0"/>
        <v>0</v>
      </c>
      <c r="H28" s="75"/>
      <c r="I28" s="257"/>
      <c r="J28" s="260"/>
      <c r="K28" s="258"/>
      <c r="L28" s="117">
        <f t="shared" si="1"/>
        <v>0</v>
      </c>
      <c r="M28" s="75"/>
    </row>
    <row r="29" spans="1:13" x14ac:dyDescent="0.2">
      <c r="A29" s="257"/>
      <c r="B29" s="262"/>
      <c r="C29" s="262"/>
      <c r="D29" s="259"/>
      <c r="E29" s="260"/>
      <c r="F29" s="261"/>
      <c r="G29" s="117">
        <f t="shared" si="0"/>
        <v>0</v>
      </c>
      <c r="H29" s="75"/>
      <c r="I29" s="257"/>
      <c r="J29" s="260"/>
      <c r="K29" s="258"/>
      <c r="L29" s="117">
        <f t="shared" si="1"/>
        <v>0</v>
      </c>
      <c r="M29" s="75"/>
    </row>
    <row r="30" spans="1:13" x14ac:dyDescent="0.2">
      <c r="A30" s="257"/>
      <c r="B30" s="262"/>
      <c r="C30" s="262"/>
      <c r="D30" s="259"/>
      <c r="E30" s="260"/>
      <c r="F30" s="261"/>
      <c r="G30" s="117">
        <f t="shared" si="0"/>
        <v>0</v>
      </c>
      <c r="H30" s="75"/>
      <c r="I30" s="257"/>
      <c r="J30" s="260"/>
      <c r="K30" s="258"/>
      <c r="L30" s="117">
        <f t="shared" si="1"/>
        <v>0</v>
      </c>
      <c r="M30" s="75"/>
    </row>
    <row r="31" spans="1:13" x14ac:dyDescent="0.2">
      <c r="A31" s="257"/>
      <c r="B31" s="262"/>
      <c r="C31" s="262"/>
      <c r="D31" s="259"/>
      <c r="E31" s="260"/>
      <c r="F31" s="261"/>
      <c r="G31" s="117">
        <f t="shared" si="0"/>
        <v>0</v>
      </c>
      <c r="H31" s="75"/>
      <c r="I31" s="257"/>
      <c r="J31" s="260"/>
      <c r="K31" s="258"/>
      <c r="L31" s="117">
        <f t="shared" si="1"/>
        <v>0</v>
      </c>
      <c r="M31" s="75"/>
    </row>
    <row r="32" spans="1:13" x14ac:dyDescent="0.2">
      <c r="A32" s="257"/>
      <c r="B32" s="262"/>
      <c r="C32" s="262"/>
      <c r="D32" s="259"/>
      <c r="E32" s="260"/>
      <c r="F32" s="261"/>
      <c r="G32" s="117">
        <f t="shared" si="0"/>
        <v>0</v>
      </c>
      <c r="H32" s="75"/>
      <c r="I32" s="257"/>
      <c r="J32" s="260"/>
      <c r="K32" s="258"/>
      <c r="L32" s="117">
        <f t="shared" si="1"/>
        <v>0</v>
      </c>
      <c r="M32" s="75"/>
    </row>
    <row r="33" spans="1:13" x14ac:dyDescent="0.2">
      <c r="A33" s="257"/>
      <c r="B33" s="262"/>
      <c r="C33" s="262"/>
      <c r="D33" s="259"/>
      <c r="E33" s="260"/>
      <c r="F33" s="261"/>
      <c r="G33" s="117">
        <f t="shared" si="0"/>
        <v>0</v>
      </c>
      <c r="H33" s="75"/>
      <c r="I33" s="257"/>
      <c r="J33" s="260"/>
      <c r="K33" s="258"/>
      <c r="L33" s="117">
        <f t="shared" si="1"/>
        <v>0</v>
      </c>
      <c r="M33" s="75"/>
    </row>
    <row r="34" spans="1:13" x14ac:dyDescent="0.2">
      <c r="A34" s="257"/>
      <c r="B34" s="262"/>
      <c r="C34" s="262"/>
      <c r="D34" s="259"/>
      <c r="E34" s="260"/>
      <c r="F34" s="261"/>
      <c r="G34" s="117">
        <f t="shared" si="0"/>
        <v>0</v>
      </c>
      <c r="H34" s="75"/>
      <c r="I34" s="257"/>
      <c r="J34" s="260"/>
      <c r="K34" s="258"/>
      <c r="L34" s="117">
        <f t="shared" si="1"/>
        <v>0</v>
      </c>
      <c r="M34" s="75"/>
    </row>
    <row r="35" spans="1:13" x14ac:dyDescent="0.2">
      <c r="A35" s="257"/>
      <c r="B35" s="262"/>
      <c r="C35" s="262"/>
      <c r="D35" s="259"/>
      <c r="E35" s="260"/>
      <c r="F35" s="261"/>
      <c r="G35" s="117">
        <f t="shared" si="0"/>
        <v>0</v>
      </c>
      <c r="H35" s="75"/>
      <c r="I35" s="257"/>
      <c r="J35" s="260"/>
      <c r="K35" s="258"/>
      <c r="L35" s="117">
        <f t="shared" si="1"/>
        <v>0</v>
      </c>
      <c r="M35" s="75"/>
    </row>
    <row r="36" spans="1:13" x14ac:dyDescent="0.2">
      <c r="A36" s="257"/>
      <c r="B36" s="262"/>
      <c r="C36" s="262"/>
      <c r="D36" s="259"/>
      <c r="E36" s="260"/>
      <c r="F36" s="261"/>
      <c r="G36" s="117">
        <f t="shared" si="0"/>
        <v>0</v>
      </c>
      <c r="H36" s="75"/>
      <c r="I36" s="257"/>
      <c r="J36" s="260"/>
      <c r="K36" s="258"/>
      <c r="L36" s="117">
        <f t="shared" si="1"/>
        <v>0</v>
      </c>
      <c r="M36" s="75"/>
    </row>
    <row r="37" spans="1:13" x14ac:dyDescent="0.2">
      <c r="A37" s="257"/>
      <c r="B37" s="262"/>
      <c r="C37" s="262"/>
      <c r="D37" s="259"/>
      <c r="E37" s="260"/>
      <c r="F37" s="261"/>
      <c r="G37" s="117">
        <f t="shared" si="0"/>
        <v>0</v>
      </c>
      <c r="H37" s="75"/>
      <c r="I37" s="257"/>
      <c r="J37" s="260"/>
      <c r="K37" s="258"/>
      <c r="L37" s="117">
        <f t="shared" si="1"/>
        <v>0</v>
      </c>
      <c r="M37" s="75"/>
    </row>
    <row r="38" spans="1:13" x14ac:dyDescent="0.2">
      <c r="A38" s="257"/>
      <c r="B38" s="262"/>
      <c r="C38" s="262"/>
      <c r="D38" s="259"/>
      <c r="E38" s="260"/>
      <c r="F38" s="261"/>
      <c r="G38" s="117">
        <f t="shared" si="0"/>
        <v>0</v>
      </c>
      <c r="H38" s="75"/>
      <c r="I38" s="257"/>
      <c r="J38" s="260"/>
      <c r="K38" s="258"/>
      <c r="L38" s="117">
        <f t="shared" si="1"/>
        <v>0</v>
      </c>
      <c r="M38" s="75"/>
    </row>
    <row r="39" spans="1:13" x14ac:dyDescent="0.2">
      <c r="A39" s="257"/>
      <c r="B39" s="262"/>
      <c r="C39" s="262"/>
      <c r="D39" s="259"/>
      <c r="E39" s="260"/>
      <c r="F39" s="261"/>
      <c r="G39" s="117">
        <f t="shared" si="0"/>
        <v>0</v>
      </c>
      <c r="H39" s="75"/>
      <c r="I39" s="257"/>
      <c r="J39" s="260"/>
      <c r="K39" s="258"/>
      <c r="L39" s="117">
        <f t="shared" si="1"/>
        <v>0</v>
      </c>
      <c r="M39" s="75"/>
    </row>
    <row r="40" spans="1:13" x14ac:dyDescent="0.2">
      <c r="A40" s="257"/>
      <c r="B40" s="262"/>
      <c r="C40" s="262"/>
      <c r="D40" s="259"/>
      <c r="E40" s="260"/>
      <c r="F40" s="261"/>
      <c r="G40" s="117">
        <f t="shared" si="0"/>
        <v>0</v>
      </c>
      <c r="H40" s="75"/>
      <c r="I40" s="257"/>
      <c r="J40" s="260"/>
      <c r="K40" s="258"/>
      <c r="L40" s="117">
        <f t="shared" si="1"/>
        <v>0</v>
      </c>
      <c r="M40" s="75"/>
    </row>
    <row r="41" spans="1:13" x14ac:dyDescent="0.2">
      <c r="A41" s="257"/>
      <c r="B41" s="262"/>
      <c r="C41" s="262"/>
      <c r="D41" s="259"/>
      <c r="E41" s="260"/>
      <c r="F41" s="261"/>
      <c r="G41" s="117">
        <f t="shared" si="0"/>
        <v>0</v>
      </c>
      <c r="H41" s="75"/>
      <c r="I41" s="257"/>
      <c r="J41" s="260"/>
      <c r="K41" s="258"/>
      <c r="L41" s="117">
        <f t="shared" si="1"/>
        <v>0</v>
      </c>
      <c r="M41" s="75"/>
    </row>
    <row r="42" spans="1:13" x14ac:dyDescent="0.2">
      <c r="A42" s="257"/>
      <c r="B42" s="262"/>
      <c r="C42" s="262"/>
      <c r="D42" s="259"/>
      <c r="E42" s="260"/>
      <c r="F42" s="261"/>
      <c r="G42" s="117">
        <f t="shared" si="0"/>
        <v>0</v>
      </c>
      <c r="H42" s="75"/>
      <c r="I42" s="257"/>
      <c r="J42" s="260"/>
      <c r="K42" s="258"/>
      <c r="L42" s="117">
        <f t="shared" si="1"/>
        <v>0</v>
      </c>
      <c r="M42" s="75"/>
    </row>
    <row r="43" spans="1:13" x14ac:dyDescent="0.2">
      <c r="A43" s="257"/>
      <c r="B43" s="262"/>
      <c r="C43" s="262"/>
      <c r="D43" s="259"/>
      <c r="E43" s="260"/>
      <c r="F43" s="261"/>
      <c r="G43" s="117">
        <f t="shared" si="0"/>
        <v>0</v>
      </c>
      <c r="H43" s="75"/>
      <c r="I43" s="257"/>
      <c r="J43" s="260"/>
      <c r="K43" s="258"/>
      <c r="L43" s="117">
        <f t="shared" si="1"/>
        <v>0</v>
      </c>
      <c r="M43" s="75"/>
    </row>
    <row r="44" spans="1:13" x14ac:dyDescent="0.2">
      <c r="A44" s="257"/>
      <c r="B44" s="262"/>
      <c r="C44" s="262"/>
      <c r="D44" s="259"/>
      <c r="E44" s="260"/>
      <c r="F44" s="261"/>
      <c r="G44" s="117">
        <f t="shared" si="0"/>
        <v>0</v>
      </c>
      <c r="H44" s="75"/>
      <c r="I44" s="257"/>
      <c r="J44" s="260"/>
      <c r="K44" s="258"/>
      <c r="L44" s="117">
        <f t="shared" si="1"/>
        <v>0</v>
      </c>
      <c r="M44" s="75"/>
    </row>
    <row r="45" spans="1:13" x14ac:dyDescent="0.2">
      <c r="A45" s="257"/>
      <c r="B45" s="262"/>
      <c r="C45" s="262"/>
      <c r="D45" s="259"/>
      <c r="E45" s="260"/>
      <c r="F45" s="261"/>
      <c r="G45" s="117">
        <f t="shared" si="0"/>
        <v>0</v>
      </c>
      <c r="H45" s="75"/>
      <c r="I45" s="257"/>
      <c r="J45" s="260"/>
      <c r="K45" s="258"/>
      <c r="L45" s="117">
        <f t="shared" si="1"/>
        <v>0</v>
      </c>
      <c r="M45" s="75"/>
    </row>
    <row r="46" spans="1:13" x14ac:dyDescent="0.2">
      <c r="A46" s="257"/>
      <c r="B46" s="262"/>
      <c r="C46" s="262"/>
      <c r="D46" s="259"/>
      <c r="E46" s="260"/>
      <c r="F46" s="261"/>
      <c r="G46" s="117">
        <f t="shared" si="0"/>
        <v>0</v>
      </c>
      <c r="H46" s="75"/>
      <c r="I46" s="257"/>
      <c r="J46" s="260"/>
      <c r="K46" s="258"/>
      <c r="L46" s="117">
        <f t="shared" si="1"/>
        <v>0</v>
      </c>
      <c r="M46" s="75"/>
    </row>
    <row r="47" spans="1:13" x14ac:dyDescent="0.2">
      <c r="A47" s="257"/>
      <c r="B47" s="262"/>
      <c r="C47" s="262"/>
      <c r="D47" s="259"/>
      <c r="E47" s="260"/>
      <c r="F47" s="261"/>
      <c r="G47" s="117">
        <f t="shared" si="0"/>
        <v>0</v>
      </c>
      <c r="H47" s="75"/>
      <c r="I47" s="257"/>
      <c r="J47" s="260"/>
      <c r="K47" s="258"/>
      <c r="L47" s="117">
        <f t="shared" si="1"/>
        <v>0</v>
      </c>
      <c r="M47" s="75"/>
    </row>
    <row r="49" spans="1:1" x14ac:dyDescent="0.25">
      <c r="A49" s="112" t="s">
        <v>198</v>
      </c>
    </row>
  </sheetData>
  <sheetProtection password="E21E" sheet="1" objects="1" scenarios="1" autoFilter="0"/>
  <conditionalFormatting sqref="H6 M6">
    <cfRule type="containsText" dxfId="8" priority="3" operator="containsText" text="bilanci">
      <formula>NOT(ISERROR(SEARCH("bilanci",H6)))</formula>
    </cfRule>
    <cfRule type="cellIs" dxfId="7" priority="4" operator="equal">
      <formula>"OK"</formula>
    </cfRule>
  </conditionalFormatting>
  <dataValidations count="3">
    <dataValidation allowBlank="1" showInputMessage="1" showErrorMessage="1" error="ceclkov= dkeie" sqref="H6 M6" xr:uid="{00000000-0002-0000-0E00-000000000000}"/>
    <dataValidation type="list" allowBlank="1" showInputMessage="1" showErrorMessage="1" sqref="A48:D48" xr:uid="{00000000-0002-0000-0E00-000001000000}">
      <formula1>NR</formula1>
    </dataValidation>
    <dataValidation type="list" allowBlank="1" showInputMessage="1" showErrorMessage="1" sqref="E48:F48" xr:uid="{00000000-0002-0000-0E00-000002000000}">
      <formula1>Druhové_třídění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49"/>
  <sheetViews>
    <sheetView zoomScaleNormal="100" workbookViewId="0">
      <selection activeCell="I13" sqref="I13:K16"/>
    </sheetView>
  </sheetViews>
  <sheetFormatPr defaultColWidth="8.85546875" defaultRowHeight="15" x14ac:dyDescent="0.25"/>
  <cols>
    <col min="1" max="1" width="29.42578125" style="57" customWidth="1"/>
    <col min="2" max="2" width="11.28515625" style="56" customWidth="1"/>
    <col min="3" max="3" width="11" style="56" customWidth="1"/>
    <col min="4" max="4" width="9.85546875" style="56" customWidth="1"/>
    <col min="5" max="5" width="11.85546875" style="57" customWidth="1"/>
    <col min="6" max="6" width="11.42578125" style="56" customWidth="1"/>
    <col min="7" max="7" width="17.5703125" style="60" customWidth="1"/>
    <col min="8" max="8" width="12.7109375" style="57" customWidth="1"/>
    <col min="9" max="9" width="30.28515625" style="57" customWidth="1"/>
    <col min="10" max="10" width="10" style="57" customWidth="1"/>
    <col min="11" max="11" width="12" style="57" customWidth="1"/>
    <col min="12" max="12" width="18" style="60" customWidth="1"/>
    <col min="13" max="13" width="12.42578125" style="57" customWidth="1"/>
    <col min="14" max="16384" width="8.85546875" style="57"/>
  </cols>
  <sheetData>
    <row r="1" spans="1:13" ht="39.6" customHeight="1" x14ac:dyDescent="0.25">
      <c r="A1" s="89" t="s">
        <v>497</v>
      </c>
      <c r="B1" s="91"/>
      <c r="C1" s="91"/>
      <c r="D1" s="91"/>
      <c r="E1" s="75"/>
      <c r="F1" s="91"/>
      <c r="G1" s="92"/>
      <c r="H1" s="75"/>
      <c r="I1" s="75"/>
      <c r="J1" s="75"/>
      <c r="K1" s="75"/>
      <c r="L1" s="75"/>
      <c r="M1" s="75"/>
    </row>
    <row r="2" spans="1:13" ht="18.75" x14ac:dyDescent="0.25">
      <c r="A2" s="75" t="s">
        <v>95</v>
      </c>
      <c r="B2" s="93">
        <f>'Rekapitulace 1'!B3</f>
        <v>0</v>
      </c>
      <c r="C2" s="75"/>
      <c r="D2" s="91"/>
      <c r="E2" s="75"/>
      <c r="F2" s="94"/>
      <c r="G2" s="75"/>
      <c r="H2" s="75"/>
      <c r="I2" s="75"/>
      <c r="J2" s="75"/>
      <c r="K2" s="75"/>
      <c r="L2" s="75"/>
      <c r="M2" s="75"/>
    </row>
    <row r="3" spans="1:13" ht="30.6" customHeight="1" x14ac:dyDescent="0.25">
      <c r="A3" s="75" t="s">
        <v>0</v>
      </c>
      <c r="B3" s="93">
        <f>'Rekapitulace 1'!B2</f>
        <v>0</v>
      </c>
      <c r="C3" s="93"/>
      <c r="D3" s="75"/>
      <c r="E3" s="75"/>
      <c r="F3" s="75"/>
      <c r="G3" s="105" t="s">
        <v>200</v>
      </c>
      <c r="H3" s="75"/>
      <c r="I3" s="75"/>
      <c r="J3" s="75"/>
      <c r="K3" s="75"/>
      <c r="L3" s="105" t="s">
        <v>200</v>
      </c>
      <c r="M3" s="75"/>
    </row>
    <row r="4" spans="1:13" ht="18.75" x14ac:dyDescent="0.25">
      <c r="A4" s="75"/>
      <c r="B4" s="75"/>
      <c r="C4" s="110"/>
      <c r="D4" s="110"/>
      <c r="E4" s="75"/>
      <c r="F4" s="106" t="s">
        <v>222</v>
      </c>
      <c r="G4" s="103">
        <f>SUMIF('Potřeby RoPD'!$B$15:$B$48,"5030 Mzdové náklady a platy",'Potřeby RoPD'!I$15:I$48)</f>
        <v>0</v>
      </c>
      <c r="H4" s="75"/>
      <c r="I4" s="75"/>
      <c r="J4" s="75"/>
      <c r="K4" s="106" t="s">
        <v>222</v>
      </c>
      <c r="L4" s="103">
        <f>SUMIF('Potřeby RoPD'!$B$15:$B$48,"5031 Ostatní platby za provedenou práci",'Potřeby RoPD'!I$15:I$48)</f>
        <v>0</v>
      </c>
      <c r="M4" s="75"/>
    </row>
    <row r="5" spans="1:13" ht="18.75" x14ac:dyDescent="0.25">
      <c r="A5" s="75"/>
      <c r="B5" s="75"/>
      <c r="C5" s="110"/>
      <c r="D5" s="110"/>
      <c r="E5" s="75"/>
      <c r="F5" s="106"/>
      <c r="G5" s="119"/>
      <c r="H5" s="75"/>
      <c r="I5" s="75"/>
      <c r="J5" s="75"/>
      <c r="K5" s="106"/>
      <c r="L5" s="119"/>
      <c r="M5" s="75"/>
    </row>
    <row r="6" spans="1:13" ht="18.75" x14ac:dyDescent="0.25">
      <c r="A6" s="75"/>
      <c r="B6" s="75"/>
      <c r="C6" s="110"/>
      <c r="D6" s="110"/>
      <c r="E6" s="75"/>
      <c r="F6" s="106" t="s">
        <v>109</v>
      </c>
      <c r="G6" s="274">
        <f>G9+G5</f>
        <v>0</v>
      </c>
      <c r="H6" s="275" t="str">
        <f>IF(G6&lt;=G4,"OK","požadujete více než je možné")</f>
        <v>OK</v>
      </c>
      <c r="I6" s="75"/>
      <c r="J6" s="75"/>
      <c r="K6" s="106" t="s">
        <v>109</v>
      </c>
      <c r="L6" s="274">
        <f>L9+L5</f>
        <v>0</v>
      </c>
      <c r="M6" s="275" t="str">
        <f>IF(L6&lt;=L4,"OK","požadujete více než je možné")</f>
        <v>OK</v>
      </c>
    </row>
    <row r="7" spans="1:13" x14ac:dyDescent="0.25">
      <c r="A7" s="75"/>
      <c r="B7" s="91"/>
      <c r="C7" s="91"/>
      <c r="D7" s="91"/>
      <c r="E7" s="92"/>
      <c r="F7" s="100"/>
      <c r="G7" s="92"/>
      <c r="H7" s="75"/>
      <c r="I7" s="75"/>
      <c r="J7" s="75"/>
      <c r="K7" s="75"/>
      <c r="L7" s="92"/>
      <c r="M7" s="75"/>
    </row>
    <row r="8" spans="1:13" ht="30" x14ac:dyDescent="0.25">
      <c r="A8" s="75"/>
      <c r="B8" s="91"/>
      <c r="C8" s="91"/>
      <c r="D8" s="91"/>
      <c r="E8" s="64" t="s">
        <v>204</v>
      </c>
      <c r="F8" s="64" t="s">
        <v>203</v>
      </c>
      <c r="G8" s="63" t="s">
        <v>212</v>
      </c>
      <c r="H8" s="75"/>
      <c r="I8" s="75"/>
      <c r="J8" s="71" t="s">
        <v>204</v>
      </c>
      <c r="K8" s="71" t="s">
        <v>221</v>
      </c>
      <c r="L8" s="63" t="s">
        <v>213</v>
      </c>
      <c r="M8" s="75"/>
    </row>
    <row r="9" spans="1:13" x14ac:dyDescent="0.25">
      <c r="A9" s="75"/>
      <c r="B9" s="91"/>
      <c r="C9" s="91"/>
      <c r="D9" s="91"/>
      <c r="E9" s="65">
        <f>COUNT(E13:E47)</f>
        <v>0</v>
      </c>
      <c r="F9" s="255">
        <f>SUM(F13:F47)</f>
        <v>0</v>
      </c>
      <c r="G9" s="61">
        <f>SUM(G13:G47)</f>
        <v>0</v>
      </c>
      <c r="H9" s="75"/>
      <c r="I9" s="75"/>
      <c r="J9" s="72">
        <f>COUNT(J13:J47)</f>
        <v>0</v>
      </c>
      <c r="K9" s="255">
        <f>SUM(K13:K47)</f>
        <v>0</v>
      </c>
      <c r="L9" s="61">
        <f>SUM(L13:L47)</f>
        <v>0</v>
      </c>
      <c r="M9" s="75"/>
    </row>
    <row r="10" spans="1:13" s="241" customFormat="1" x14ac:dyDescent="0.25">
      <c r="A10" s="75"/>
      <c r="B10" s="91"/>
      <c r="C10" s="91"/>
      <c r="D10" s="106" t="s">
        <v>459</v>
      </c>
      <c r="E10" s="75"/>
      <c r="F10" s="255" t="e">
        <f>F9*SUM(D13:D47)/12/E9</f>
        <v>#DIV/0!</v>
      </c>
      <c r="G10" s="253"/>
      <c r="H10" s="75"/>
      <c r="I10" s="75"/>
      <c r="J10" s="254"/>
      <c r="K10" s="256"/>
      <c r="L10" s="253"/>
      <c r="M10" s="75"/>
    </row>
    <row r="11" spans="1:13" x14ac:dyDescent="0.25">
      <c r="A11" s="109" t="s">
        <v>208</v>
      </c>
      <c r="B11" s="91"/>
      <c r="C11" s="91"/>
      <c r="D11" s="91"/>
      <c r="E11" s="75"/>
      <c r="F11" s="91"/>
      <c r="G11" s="92"/>
      <c r="H11" s="75"/>
      <c r="I11" s="109" t="s">
        <v>209</v>
      </c>
      <c r="J11" s="75"/>
      <c r="K11" s="75"/>
      <c r="L11" s="92"/>
      <c r="M11" s="75"/>
    </row>
    <row r="12" spans="1:13" s="56" customFormat="1" ht="38.450000000000003" customHeight="1" x14ac:dyDescent="0.25">
      <c r="A12" s="71" t="s">
        <v>201</v>
      </c>
      <c r="B12" s="71" t="s">
        <v>205</v>
      </c>
      <c r="C12" s="71" t="s">
        <v>206</v>
      </c>
      <c r="D12" s="71" t="s">
        <v>207</v>
      </c>
      <c r="E12" s="71" t="s">
        <v>265</v>
      </c>
      <c r="F12" s="71" t="s">
        <v>202</v>
      </c>
      <c r="G12" s="127" t="s">
        <v>496</v>
      </c>
      <c r="H12" s="75"/>
      <c r="I12" s="62" t="s">
        <v>201</v>
      </c>
      <c r="J12" s="62" t="s">
        <v>210</v>
      </c>
      <c r="K12" s="62" t="s">
        <v>211</v>
      </c>
      <c r="L12" s="63" t="s">
        <v>496</v>
      </c>
      <c r="M12" s="91"/>
    </row>
    <row r="13" spans="1:13" x14ac:dyDescent="0.25">
      <c r="A13" s="401"/>
      <c r="B13" s="402"/>
      <c r="C13" s="402"/>
      <c r="D13" s="403"/>
      <c r="E13" s="404"/>
      <c r="F13" s="405"/>
      <c r="G13" s="117">
        <f>D13*E13*F13</f>
        <v>0</v>
      </c>
      <c r="H13" s="75"/>
      <c r="I13" s="462"/>
      <c r="J13" s="456"/>
      <c r="K13" s="457"/>
      <c r="L13" s="117">
        <f>J13*K13</f>
        <v>0</v>
      </c>
      <c r="M13" s="75"/>
    </row>
    <row r="14" spans="1:13" x14ac:dyDescent="0.25">
      <c r="A14" s="399"/>
      <c r="B14" s="402"/>
      <c r="C14" s="402"/>
      <c r="D14" s="398"/>
      <c r="E14" s="397"/>
      <c r="F14" s="400"/>
      <c r="G14" s="117">
        <f t="shared" ref="G14:G47" si="0">D14*E14*F14</f>
        <v>0</v>
      </c>
      <c r="H14" s="75"/>
      <c r="I14" s="458"/>
      <c r="J14" s="456"/>
      <c r="K14" s="457"/>
      <c r="L14" s="117">
        <f t="shared" ref="L14:L47" si="1">J14*K14</f>
        <v>0</v>
      </c>
      <c r="M14" s="75"/>
    </row>
    <row r="15" spans="1:13" x14ac:dyDescent="0.25">
      <c r="A15" s="399"/>
      <c r="B15" s="402"/>
      <c r="C15" s="402"/>
      <c r="D15" s="398"/>
      <c r="E15" s="397"/>
      <c r="F15" s="400"/>
      <c r="G15" s="117">
        <f t="shared" si="0"/>
        <v>0</v>
      </c>
      <c r="H15" s="75"/>
      <c r="I15" s="458"/>
      <c r="J15" s="456"/>
      <c r="K15" s="457"/>
      <c r="L15" s="117">
        <f t="shared" si="1"/>
        <v>0</v>
      </c>
      <c r="M15" s="75"/>
    </row>
    <row r="16" spans="1:13" x14ac:dyDescent="0.25">
      <c r="A16" s="399"/>
      <c r="B16" s="402"/>
      <c r="C16" s="402"/>
      <c r="D16" s="398"/>
      <c r="E16" s="397"/>
      <c r="F16" s="400"/>
      <c r="G16" s="117">
        <f t="shared" si="0"/>
        <v>0</v>
      </c>
      <c r="H16" s="75"/>
      <c r="I16" s="458"/>
      <c r="J16" s="456"/>
      <c r="K16" s="457"/>
      <c r="L16" s="117">
        <f t="shared" si="1"/>
        <v>0</v>
      </c>
      <c r="M16" s="75"/>
    </row>
    <row r="17" spans="1:13" ht="14.45" customHeight="1" x14ac:dyDescent="0.2">
      <c r="A17" s="172"/>
      <c r="B17" s="173"/>
      <c r="C17" s="173"/>
      <c r="D17" s="171"/>
      <c r="E17" s="170"/>
      <c r="F17" s="258"/>
      <c r="G17" s="117">
        <f t="shared" si="0"/>
        <v>0</v>
      </c>
      <c r="H17" s="75"/>
      <c r="I17" s="125"/>
      <c r="J17" s="114"/>
      <c r="K17" s="124"/>
      <c r="L17" s="117">
        <f t="shared" si="1"/>
        <v>0</v>
      </c>
      <c r="M17" s="75"/>
    </row>
    <row r="18" spans="1:13" x14ac:dyDescent="0.2">
      <c r="A18" s="172"/>
      <c r="B18" s="173"/>
      <c r="C18" s="173"/>
      <c r="D18" s="171"/>
      <c r="E18" s="170"/>
      <c r="F18" s="258"/>
      <c r="G18" s="117">
        <f t="shared" si="0"/>
        <v>0</v>
      </c>
      <c r="H18" s="75"/>
      <c r="I18" s="125"/>
      <c r="J18" s="114"/>
      <c r="K18" s="124"/>
      <c r="L18" s="117">
        <f t="shared" si="1"/>
        <v>0</v>
      </c>
      <c r="M18" s="75"/>
    </row>
    <row r="19" spans="1:13" ht="14.45" customHeight="1" x14ac:dyDescent="0.2">
      <c r="A19" s="172"/>
      <c r="B19" s="173"/>
      <c r="C19" s="173"/>
      <c r="D19" s="171"/>
      <c r="E19" s="170"/>
      <c r="F19" s="258"/>
      <c r="G19" s="117">
        <f t="shared" si="0"/>
        <v>0</v>
      </c>
      <c r="H19" s="75"/>
      <c r="I19" s="125"/>
      <c r="J19" s="114"/>
      <c r="K19" s="124"/>
      <c r="L19" s="117">
        <f t="shared" si="1"/>
        <v>0</v>
      </c>
      <c r="M19" s="75"/>
    </row>
    <row r="20" spans="1:13" ht="14.45" customHeight="1" x14ac:dyDescent="0.2">
      <c r="A20" s="172"/>
      <c r="B20" s="173"/>
      <c r="C20" s="173"/>
      <c r="D20" s="171"/>
      <c r="E20" s="170"/>
      <c r="F20" s="258"/>
      <c r="G20" s="117">
        <f t="shared" si="0"/>
        <v>0</v>
      </c>
      <c r="H20" s="75"/>
      <c r="I20" s="125"/>
      <c r="J20" s="114"/>
      <c r="K20" s="124"/>
      <c r="L20" s="117">
        <f t="shared" si="1"/>
        <v>0</v>
      </c>
      <c r="M20" s="75"/>
    </row>
    <row r="21" spans="1:13" ht="14.45" customHeight="1" x14ac:dyDescent="0.2">
      <c r="A21" s="172"/>
      <c r="B21" s="173"/>
      <c r="C21" s="173"/>
      <c r="D21" s="171"/>
      <c r="E21" s="170"/>
      <c r="F21" s="258"/>
      <c r="G21" s="117">
        <f t="shared" si="0"/>
        <v>0</v>
      </c>
      <c r="H21" s="75"/>
      <c r="I21" s="125"/>
      <c r="J21" s="114"/>
      <c r="K21" s="124"/>
      <c r="L21" s="117">
        <f t="shared" si="1"/>
        <v>0</v>
      </c>
      <c r="M21" s="75"/>
    </row>
    <row r="22" spans="1:13" x14ac:dyDescent="0.2">
      <c r="A22" s="172"/>
      <c r="B22" s="173"/>
      <c r="C22" s="173"/>
      <c r="D22" s="171"/>
      <c r="E22" s="170"/>
      <c r="F22" s="258"/>
      <c r="G22" s="117">
        <f t="shared" si="0"/>
        <v>0</v>
      </c>
      <c r="H22" s="75"/>
      <c r="I22" s="125"/>
      <c r="J22" s="114"/>
      <c r="K22" s="124"/>
      <c r="L22" s="117">
        <f t="shared" si="1"/>
        <v>0</v>
      </c>
      <c r="M22" s="75"/>
    </row>
    <row r="23" spans="1:13" x14ac:dyDescent="0.2">
      <c r="A23" s="125"/>
      <c r="B23" s="126"/>
      <c r="C23" s="126"/>
      <c r="D23" s="124"/>
      <c r="E23" s="114"/>
      <c r="F23" s="258"/>
      <c r="G23" s="117">
        <f t="shared" si="0"/>
        <v>0</v>
      </c>
      <c r="H23" s="75"/>
      <c r="I23" s="125"/>
      <c r="J23" s="114"/>
      <c r="K23" s="124"/>
      <c r="L23" s="117">
        <f t="shared" si="1"/>
        <v>0</v>
      </c>
      <c r="M23" s="75"/>
    </row>
    <row r="24" spans="1:13" x14ac:dyDescent="0.2">
      <c r="A24" s="125"/>
      <c r="B24" s="126"/>
      <c r="C24" s="126"/>
      <c r="D24" s="124"/>
      <c r="E24" s="114"/>
      <c r="F24" s="258"/>
      <c r="G24" s="117">
        <f t="shared" si="0"/>
        <v>0</v>
      </c>
      <c r="H24" s="75"/>
      <c r="I24" s="125"/>
      <c r="J24" s="114"/>
      <c r="K24" s="124"/>
      <c r="L24" s="117">
        <f t="shared" si="1"/>
        <v>0</v>
      </c>
      <c r="M24" s="75"/>
    </row>
    <row r="25" spans="1:13" x14ac:dyDescent="0.2">
      <c r="A25" s="125"/>
      <c r="B25" s="126"/>
      <c r="C25" s="126"/>
      <c r="D25" s="124"/>
      <c r="E25" s="114"/>
      <c r="F25" s="258"/>
      <c r="G25" s="117">
        <f t="shared" si="0"/>
        <v>0</v>
      </c>
      <c r="H25" s="75"/>
      <c r="I25" s="125"/>
      <c r="J25" s="114"/>
      <c r="K25" s="124"/>
      <c r="L25" s="117">
        <f t="shared" si="1"/>
        <v>0</v>
      </c>
      <c r="M25" s="75"/>
    </row>
    <row r="26" spans="1:13" x14ac:dyDescent="0.2">
      <c r="A26" s="125"/>
      <c r="B26" s="126"/>
      <c r="C26" s="126"/>
      <c r="D26" s="124"/>
      <c r="E26" s="114"/>
      <c r="F26" s="258"/>
      <c r="G26" s="117">
        <f t="shared" si="0"/>
        <v>0</v>
      </c>
      <c r="H26" s="75"/>
      <c r="I26" s="125"/>
      <c r="J26" s="114"/>
      <c r="K26" s="124"/>
      <c r="L26" s="117">
        <f t="shared" si="1"/>
        <v>0</v>
      </c>
      <c r="M26" s="75"/>
    </row>
    <row r="27" spans="1:13" x14ac:dyDescent="0.2">
      <c r="A27" s="125"/>
      <c r="B27" s="126"/>
      <c r="C27" s="126"/>
      <c r="D27" s="124"/>
      <c r="E27" s="114"/>
      <c r="F27" s="258"/>
      <c r="G27" s="117">
        <f t="shared" si="0"/>
        <v>0</v>
      </c>
      <c r="H27" s="75"/>
      <c r="I27" s="125"/>
      <c r="J27" s="114"/>
      <c r="K27" s="124"/>
      <c r="L27" s="117">
        <f t="shared" si="1"/>
        <v>0</v>
      </c>
      <c r="M27" s="75"/>
    </row>
    <row r="28" spans="1:13" x14ac:dyDescent="0.2">
      <c r="A28" s="125"/>
      <c r="B28" s="126"/>
      <c r="C28" s="126"/>
      <c r="D28" s="124"/>
      <c r="E28" s="114"/>
      <c r="F28" s="258"/>
      <c r="G28" s="117">
        <f t="shared" si="0"/>
        <v>0</v>
      </c>
      <c r="H28" s="75"/>
      <c r="I28" s="125"/>
      <c r="J28" s="114"/>
      <c r="K28" s="124"/>
      <c r="L28" s="117">
        <f t="shared" si="1"/>
        <v>0</v>
      </c>
      <c r="M28" s="75"/>
    </row>
    <row r="29" spans="1:13" x14ac:dyDescent="0.2">
      <c r="A29" s="125"/>
      <c r="B29" s="126"/>
      <c r="C29" s="126"/>
      <c r="D29" s="124"/>
      <c r="E29" s="114"/>
      <c r="F29" s="258"/>
      <c r="G29" s="117">
        <f t="shared" si="0"/>
        <v>0</v>
      </c>
      <c r="H29" s="75"/>
      <c r="I29" s="125"/>
      <c r="J29" s="114"/>
      <c r="K29" s="124"/>
      <c r="L29" s="117">
        <f t="shared" si="1"/>
        <v>0</v>
      </c>
      <c r="M29" s="75"/>
    </row>
    <row r="30" spans="1:13" x14ac:dyDescent="0.2">
      <c r="A30" s="125"/>
      <c r="B30" s="126"/>
      <c r="C30" s="126"/>
      <c r="D30" s="124"/>
      <c r="E30" s="114"/>
      <c r="F30" s="258"/>
      <c r="G30" s="117">
        <f t="shared" si="0"/>
        <v>0</v>
      </c>
      <c r="H30" s="75"/>
      <c r="I30" s="125"/>
      <c r="J30" s="114"/>
      <c r="K30" s="124"/>
      <c r="L30" s="117">
        <f t="shared" si="1"/>
        <v>0</v>
      </c>
      <c r="M30" s="75"/>
    </row>
    <row r="31" spans="1:13" x14ac:dyDescent="0.2">
      <c r="A31" s="125"/>
      <c r="B31" s="126"/>
      <c r="C31" s="126"/>
      <c r="D31" s="124"/>
      <c r="E31" s="114"/>
      <c r="F31" s="258"/>
      <c r="G31" s="117">
        <f t="shared" si="0"/>
        <v>0</v>
      </c>
      <c r="H31" s="75"/>
      <c r="I31" s="125"/>
      <c r="J31" s="114"/>
      <c r="K31" s="124"/>
      <c r="L31" s="117">
        <f t="shared" si="1"/>
        <v>0</v>
      </c>
      <c r="M31" s="75"/>
    </row>
    <row r="32" spans="1:13" x14ac:dyDescent="0.2">
      <c r="A32" s="125"/>
      <c r="B32" s="126"/>
      <c r="C32" s="126"/>
      <c r="D32" s="124"/>
      <c r="E32" s="114"/>
      <c r="F32" s="258"/>
      <c r="G32" s="117">
        <f t="shared" si="0"/>
        <v>0</v>
      </c>
      <c r="H32" s="75"/>
      <c r="I32" s="125"/>
      <c r="J32" s="114"/>
      <c r="K32" s="124"/>
      <c r="L32" s="117">
        <f t="shared" si="1"/>
        <v>0</v>
      </c>
      <c r="M32" s="75"/>
    </row>
    <row r="33" spans="1:13" x14ac:dyDescent="0.2">
      <c r="A33" s="125"/>
      <c r="B33" s="126"/>
      <c r="C33" s="126"/>
      <c r="D33" s="124"/>
      <c r="E33" s="114"/>
      <c r="F33" s="258"/>
      <c r="G33" s="117">
        <f t="shared" si="0"/>
        <v>0</v>
      </c>
      <c r="H33" s="75"/>
      <c r="I33" s="125"/>
      <c r="J33" s="114"/>
      <c r="K33" s="124"/>
      <c r="L33" s="117">
        <f t="shared" si="1"/>
        <v>0</v>
      </c>
      <c r="M33" s="75"/>
    </row>
    <row r="34" spans="1:13" x14ac:dyDescent="0.2">
      <c r="A34" s="125"/>
      <c r="B34" s="126"/>
      <c r="C34" s="126"/>
      <c r="D34" s="124"/>
      <c r="E34" s="114"/>
      <c r="F34" s="258"/>
      <c r="G34" s="117">
        <f t="shared" si="0"/>
        <v>0</v>
      </c>
      <c r="H34" s="75"/>
      <c r="I34" s="125"/>
      <c r="J34" s="114"/>
      <c r="K34" s="124"/>
      <c r="L34" s="117">
        <f t="shared" si="1"/>
        <v>0</v>
      </c>
      <c r="M34" s="75"/>
    </row>
    <row r="35" spans="1:13" x14ac:dyDescent="0.2">
      <c r="A35" s="125"/>
      <c r="B35" s="126"/>
      <c r="C35" s="126"/>
      <c r="D35" s="124"/>
      <c r="E35" s="114"/>
      <c r="F35" s="258"/>
      <c r="G35" s="117">
        <f t="shared" si="0"/>
        <v>0</v>
      </c>
      <c r="H35" s="75"/>
      <c r="I35" s="125"/>
      <c r="J35" s="114"/>
      <c r="K35" s="124"/>
      <c r="L35" s="117">
        <f t="shared" si="1"/>
        <v>0</v>
      </c>
      <c r="M35" s="75"/>
    </row>
    <row r="36" spans="1:13" x14ac:dyDescent="0.2">
      <c r="A36" s="125"/>
      <c r="B36" s="126"/>
      <c r="C36" s="126"/>
      <c r="D36" s="124"/>
      <c r="E36" s="114"/>
      <c r="F36" s="258"/>
      <c r="G36" s="117">
        <f t="shared" si="0"/>
        <v>0</v>
      </c>
      <c r="H36" s="75"/>
      <c r="I36" s="125"/>
      <c r="J36" s="114"/>
      <c r="K36" s="124"/>
      <c r="L36" s="117">
        <f t="shared" si="1"/>
        <v>0</v>
      </c>
      <c r="M36" s="75"/>
    </row>
    <row r="37" spans="1:13" x14ac:dyDescent="0.2">
      <c r="A37" s="125"/>
      <c r="B37" s="126"/>
      <c r="C37" s="126"/>
      <c r="D37" s="124"/>
      <c r="E37" s="114"/>
      <c r="F37" s="258"/>
      <c r="G37" s="117">
        <f t="shared" si="0"/>
        <v>0</v>
      </c>
      <c r="H37" s="75"/>
      <c r="I37" s="125"/>
      <c r="J37" s="114"/>
      <c r="K37" s="124"/>
      <c r="L37" s="117">
        <f t="shared" si="1"/>
        <v>0</v>
      </c>
      <c r="M37" s="75"/>
    </row>
    <row r="38" spans="1:13" x14ac:dyDescent="0.2">
      <c r="A38" s="125"/>
      <c r="B38" s="126"/>
      <c r="C38" s="126"/>
      <c r="D38" s="124"/>
      <c r="E38" s="114"/>
      <c r="F38" s="258"/>
      <c r="G38" s="117">
        <f t="shared" si="0"/>
        <v>0</v>
      </c>
      <c r="H38" s="75"/>
      <c r="I38" s="125"/>
      <c r="J38" s="114"/>
      <c r="K38" s="124"/>
      <c r="L38" s="117">
        <f t="shared" si="1"/>
        <v>0</v>
      </c>
      <c r="M38" s="75"/>
    </row>
    <row r="39" spans="1:13" x14ac:dyDescent="0.2">
      <c r="A39" s="125"/>
      <c r="B39" s="126"/>
      <c r="C39" s="126"/>
      <c r="D39" s="124"/>
      <c r="E39" s="114"/>
      <c r="F39" s="258"/>
      <c r="G39" s="117">
        <f t="shared" si="0"/>
        <v>0</v>
      </c>
      <c r="H39" s="75"/>
      <c r="I39" s="125"/>
      <c r="J39" s="114"/>
      <c r="K39" s="124"/>
      <c r="L39" s="117">
        <f t="shared" si="1"/>
        <v>0</v>
      </c>
      <c r="M39" s="75"/>
    </row>
    <row r="40" spans="1:13" x14ac:dyDescent="0.2">
      <c r="A40" s="125"/>
      <c r="B40" s="126"/>
      <c r="C40" s="126"/>
      <c r="D40" s="124"/>
      <c r="E40" s="114"/>
      <c r="F40" s="258"/>
      <c r="G40" s="117">
        <f t="shared" si="0"/>
        <v>0</v>
      </c>
      <c r="H40" s="75"/>
      <c r="I40" s="125"/>
      <c r="J40" s="114"/>
      <c r="K40" s="124"/>
      <c r="L40" s="117">
        <f t="shared" si="1"/>
        <v>0</v>
      </c>
      <c r="M40" s="75"/>
    </row>
    <row r="41" spans="1:13" x14ac:dyDescent="0.2">
      <c r="A41" s="125"/>
      <c r="B41" s="126"/>
      <c r="C41" s="126"/>
      <c r="D41" s="124"/>
      <c r="E41" s="114"/>
      <c r="F41" s="258"/>
      <c r="G41" s="117">
        <f t="shared" si="0"/>
        <v>0</v>
      </c>
      <c r="H41" s="75"/>
      <c r="I41" s="125"/>
      <c r="J41" s="114"/>
      <c r="K41" s="124"/>
      <c r="L41" s="117">
        <f t="shared" si="1"/>
        <v>0</v>
      </c>
      <c r="M41" s="75"/>
    </row>
    <row r="42" spans="1:13" x14ac:dyDescent="0.2">
      <c r="A42" s="125"/>
      <c r="B42" s="126"/>
      <c r="C42" s="126"/>
      <c r="D42" s="124"/>
      <c r="E42" s="114"/>
      <c r="F42" s="258"/>
      <c r="G42" s="117">
        <f t="shared" si="0"/>
        <v>0</v>
      </c>
      <c r="H42" s="75"/>
      <c r="I42" s="125"/>
      <c r="J42" s="114"/>
      <c r="K42" s="124"/>
      <c r="L42" s="117">
        <f t="shared" si="1"/>
        <v>0</v>
      </c>
      <c r="M42" s="75"/>
    </row>
    <row r="43" spans="1:13" x14ac:dyDescent="0.2">
      <c r="A43" s="125"/>
      <c r="B43" s="126"/>
      <c r="C43" s="126"/>
      <c r="D43" s="124"/>
      <c r="E43" s="114"/>
      <c r="F43" s="258"/>
      <c r="G43" s="117">
        <f t="shared" si="0"/>
        <v>0</v>
      </c>
      <c r="H43" s="75"/>
      <c r="I43" s="125"/>
      <c r="J43" s="114"/>
      <c r="K43" s="124"/>
      <c r="L43" s="117">
        <f t="shared" si="1"/>
        <v>0</v>
      </c>
      <c r="M43" s="75"/>
    </row>
    <row r="44" spans="1:13" x14ac:dyDescent="0.2">
      <c r="A44" s="125"/>
      <c r="B44" s="126"/>
      <c r="C44" s="126"/>
      <c r="D44" s="124"/>
      <c r="E44" s="114"/>
      <c r="F44" s="258"/>
      <c r="G44" s="117">
        <f t="shared" si="0"/>
        <v>0</v>
      </c>
      <c r="H44" s="75"/>
      <c r="I44" s="125"/>
      <c r="J44" s="114"/>
      <c r="K44" s="124"/>
      <c r="L44" s="117">
        <f t="shared" si="1"/>
        <v>0</v>
      </c>
      <c r="M44" s="75"/>
    </row>
    <row r="45" spans="1:13" x14ac:dyDescent="0.2">
      <c r="A45" s="125"/>
      <c r="B45" s="126"/>
      <c r="C45" s="126"/>
      <c r="D45" s="124"/>
      <c r="E45" s="114"/>
      <c r="F45" s="258"/>
      <c r="G45" s="117">
        <f t="shared" si="0"/>
        <v>0</v>
      </c>
      <c r="H45" s="75"/>
      <c r="I45" s="125"/>
      <c r="J45" s="114"/>
      <c r="K45" s="124"/>
      <c r="L45" s="117">
        <f t="shared" si="1"/>
        <v>0</v>
      </c>
      <c r="M45" s="75"/>
    </row>
    <row r="46" spans="1:13" x14ac:dyDescent="0.2">
      <c r="A46" s="125"/>
      <c r="B46" s="126"/>
      <c r="C46" s="126"/>
      <c r="D46" s="124"/>
      <c r="E46" s="114"/>
      <c r="F46" s="258"/>
      <c r="G46" s="117">
        <f t="shared" si="0"/>
        <v>0</v>
      </c>
      <c r="H46" s="75"/>
      <c r="I46" s="125"/>
      <c r="J46" s="114"/>
      <c r="K46" s="124"/>
      <c r="L46" s="117">
        <f t="shared" si="1"/>
        <v>0</v>
      </c>
      <c r="M46" s="75"/>
    </row>
    <row r="47" spans="1:13" x14ac:dyDescent="0.2">
      <c r="A47" s="125"/>
      <c r="B47" s="126"/>
      <c r="C47" s="126"/>
      <c r="D47" s="124"/>
      <c r="E47" s="114"/>
      <c r="F47" s="258"/>
      <c r="G47" s="117">
        <f t="shared" si="0"/>
        <v>0</v>
      </c>
      <c r="H47" s="75"/>
      <c r="I47" s="125"/>
      <c r="J47" s="114"/>
      <c r="K47" s="124"/>
      <c r="L47" s="117">
        <f t="shared" si="1"/>
        <v>0</v>
      </c>
      <c r="M47" s="75"/>
    </row>
    <row r="49" spans="1:1" x14ac:dyDescent="0.25">
      <c r="A49" s="112" t="s">
        <v>198</v>
      </c>
    </row>
  </sheetData>
  <sheetProtection password="E21E" sheet="1" objects="1" scenarios="1" autoFilter="0"/>
  <conditionalFormatting sqref="H6">
    <cfRule type="containsText" dxfId="6" priority="3" operator="containsText" text="bilanci">
      <formula>NOT(ISERROR(SEARCH("bilanci",H6)))</formula>
    </cfRule>
    <cfRule type="cellIs" dxfId="5" priority="4" operator="equal">
      <formula>"OK"</formula>
    </cfRule>
  </conditionalFormatting>
  <conditionalFormatting sqref="M6">
    <cfRule type="containsText" dxfId="4" priority="1" operator="containsText" text="bilanci">
      <formula>NOT(ISERROR(SEARCH("bilanci",M6)))</formula>
    </cfRule>
    <cfRule type="cellIs" dxfId="3" priority="2" operator="equal">
      <formula>"OK"</formula>
    </cfRule>
  </conditionalFormatting>
  <dataValidations count="3">
    <dataValidation type="list" allowBlank="1" showInputMessage="1" showErrorMessage="1" sqref="E48:F48" xr:uid="{00000000-0002-0000-0F00-000000000000}">
      <formula1>Druhové_třídění</formula1>
    </dataValidation>
    <dataValidation type="list" allowBlank="1" showInputMessage="1" showErrorMessage="1" sqref="A48:D48" xr:uid="{00000000-0002-0000-0F00-000001000000}">
      <formula1>NR</formula1>
    </dataValidation>
    <dataValidation allowBlank="1" showInputMessage="1" showErrorMessage="1" error="ceclkov= dkeie" sqref="H6 M6" xr:uid="{00000000-0002-0000-0F00-000002000000}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O51"/>
  <sheetViews>
    <sheetView zoomScaleNormal="100" workbookViewId="0">
      <selection activeCell="E5" sqref="E5"/>
    </sheetView>
  </sheetViews>
  <sheetFormatPr defaultRowHeight="12.75" x14ac:dyDescent="0.2"/>
  <cols>
    <col min="1" max="1" width="6.85546875" style="8" customWidth="1"/>
    <col min="2" max="2" width="43.5703125" style="8" customWidth="1"/>
    <col min="3" max="3" width="8.5703125" style="8" customWidth="1"/>
    <col min="4" max="8" width="15" style="8" customWidth="1"/>
    <col min="9" max="9" width="4.42578125" style="8" customWidth="1"/>
    <col min="10" max="10" width="4" style="8" customWidth="1"/>
    <col min="11" max="11" width="17.85546875" style="8" customWidth="1"/>
    <col min="12" max="15" width="15.85546875" style="8" customWidth="1"/>
    <col min="16" max="253" width="8.85546875" style="8"/>
    <col min="254" max="254" width="6.85546875" style="8" customWidth="1"/>
    <col min="255" max="255" width="43.5703125" style="8" customWidth="1"/>
    <col min="256" max="256" width="7.7109375" style="8" customWidth="1"/>
    <col min="257" max="262" width="12" style="8" customWidth="1"/>
    <col min="263" max="263" width="9.5703125" style="8" customWidth="1"/>
    <col min="264" max="264" width="10.42578125" style="8" customWidth="1"/>
    <col min="265" max="509" width="8.85546875" style="8"/>
    <col min="510" max="510" width="6.85546875" style="8" customWidth="1"/>
    <col min="511" max="511" width="43.5703125" style="8" customWidth="1"/>
    <col min="512" max="512" width="7.7109375" style="8" customWidth="1"/>
    <col min="513" max="518" width="12" style="8" customWidth="1"/>
    <col min="519" max="519" width="9.5703125" style="8" customWidth="1"/>
    <col min="520" max="520" width="10.42578125" style="8" customWidth="1"/>
    <col min="521" max="765" width="8.85546875" style="8"/>
    <col min="766" max="766" width="6.85546875" style="8" customWidth="1"/>
    <col min="767" max="767" width="43.5703125" style="8" customWidth="1"/>
    <col min="768" max="768" width="7.7109375" style="8" customWidth="1"/>
    <col min="769" max="774" width="12" style="8" customWidth="1"/>
    <col min="775" max="775" width="9.5703125" style="8" customWidth="1"/>
    <col min="776" max="776" width="10.42578125" style="8" customWidth="1"/>
    <col min="777" max="1021" width="8.85546875" style="8"/>
    <col min="1022" max="1022" width="6.85546875" style="8" customWidth="1"/>
    <col min="1023" max="1023" width="43.5703125" style="8" customWidth="1"/>
    <col min="1024" max="1024" width="7.7109375" style="8" customWidth="1"/>
    <col min="1025" max="1030" width="12" style="8" customWidth="1"/>
    <col min="1031" max="1031" width="9.5703125" style="8" customWidth="1"/>
    <col min="1032" max="1032" width="10.42578125" style="8" customWidth="1"/>
    <col min="1033" max="1277" width="8.85546875" style="8"/>
    <col min="1278" max="1278" width="6.85546875" style="8" customWidth="1"/>
    <col min="1279" max="1279" width="43.5703125" style="8" customWidth="1"/>
    <col min="1280" max="1280" width="7.7109375" style="8" customWidth="1"/>
    <col min="1281" max="1286" width="12" style="8" customWidth="1"/>
    <col min="1287" max="1287" width="9.5703125" style="8" customWidth="1"/>
    <col min="1288" max="1288" width="10.42578125" style="8" customWidth="1"/>
    <col min="1289" max="1533" width="8.85546875" style="8"/>
    <col min="1534" max="1534" width="6.85546875" style="8" customWidth="1"/>
    <col min="1535" max="1535" width="43.5703125" style="8" customWidth="1"/>
    <col min="1536" max="1536" width="7.7109375" style="8" customWidth="1"/>
    <col min="1537" max="1542" width="12" style="8" customWidth="1"/>
    <col min="1543" max="1543" width="9.5703125" style="8" customWidth="1"/>
    <col min="1544" max="1544" width="10.42578125" style="8" customWidth="1"/>
    <col min="1545" max="1789" width="8.85546875" style="8"/>
    <col min="1790" max="1790" width="6.85546875" style="8" customWidth="1"/>
    <col min="1791" max="1791" width="43.5703125" style="8" customWidth="1"/>
    <col min="1792" max="1792" width="7.7109375" style="8" customWidth="1"/>
    <col min="1793" max="1798" width="12" style="8" customWidth="1"/>
    <col min="1799" max="1799" width="9.5703125" style="8" customWidth="1"/>
    <col min="1800" max="1800" width="10.42578125" style="8" customWidth="1"/>
    <col min="1801" max="2045" width="8.85546875" style="8"/>
    <col min="2046" max="2046" width="6.85546875" style="8" customWidth="1"/>
    <col min="2047" max="2047" width="43.5703125" style="8" customWidth="1"/>
    <col min="2048" max="2048" width="7.7109375" style="8" customWidth="1"/>
    <col min="2049" max="2054" width="12" style="8" customWidth="1"/>
    <col min="2055" max="2055" width="9.5703125" style="8" customWidth="1"/>
    <col min="2056" max="2056" width="10.42578125" style="8" customWidth="1"/>
    <col min="2057" max="2301" width="8.85546875" style="8"/>
    <col min="2302" max="2302" width="6.85546875" style="8" customWidth="1"/>
    <col min="2303" max="2303" width="43.5703125" style="8" customWidth="1"/>
    <col min="2304" max="2304" width="7.7109375" style="8" customWidth="1"/>
    <col min="2305" max="2310" width="12" style="8" customWidth="1"/>
    <col min="2311" max="2311" width="9.5703125" style="8" customWidth="1"/>
    <col min="2312" max="2312" width="10.42578125" style="8" customWidth="1"/>
    <col min="2313" max="2557" width="8.85546875" style="8"/>
    <col min="2558" max="2558" width="6.85546875" style="8" customWidth="1"/>
    <col min="2559" max="2559" width="43.5703125" style="8" customWidth="1"/>
    <col min="2560" max="2560" width="7.7109375" style="8" customWidth="1"/>
    <col min="2561" max="2566" width="12" style="8" customWidth="1"/>
    <col min="2567" max="2567" width="9.5703125" style="8" customWidth="1"/>
    <col min="2568" max="2568" width="10.42578125" style="8" customWidth="1"/>
    <col min="2569" max="2813" width="8.85546875" style="8"/>
    <col min="2814" max="2814" width="6.85546875" style="8" customWidth="1"/>
    <col min="2815" max="2815" width="43.5703125" style="8" customWidth="1"/>
    <col min="2816" max="2816" width="7.7109375" style="8" customWidth="1"/>
    <col min="2817" max="2822" width="12" style="8" customWidth="1"/>
    <col min="2823" max="2823" width="9.5703125" style="8" customWidth="1"/>
    <col min="2824" max="2824" width="10.42578125" style="8" customWidth="1"/>
    <col min="2825" max="3069" width="8.85546875" style="8"/>
    <col min="3070" max="3070" width="6.85546875" style="8" customWidth="1"/>
    <col min="3071" max="3071" width="43.5703125" style="8" customWidth="1"/>
    <col min="3072" max="3072" width="7.7109375" style="8" customWidth="1"/>
    <col min="3073" max="3078" width="12" style="8" customWidth="1"/>
    <col min="3079" max="3079" width="9.5703125" style="8" customWidth="1"/>
    <col min="3080" max="3080" width="10.42578125" style="8" customWidth="1"/>
    <col min="3081" max="3325" width="8.85546875" style="8"/>
    <col min="3326" max="3326" width="6.85546875" style="8" customWidth="1"/>
    <col min="3327" max="3327" width="43.5703125" style="8" customWidth="1"/>
    <col min="3328" max="3328" width="7.7109375" style="8" customWidth="1"/>
    <col min="3329" max="3334" width="12" style="8" customWidth="1"/>
    <col min="3335" max="3335" width="9.5703125" style="8" customWidth="1"/>
    <col min="3336" max="3336" width="10.42578125" style="8" customWidth="1"/>
    <col min="3337" max="3581" width="8.85546875" style="8"/>
    <col min="3582" max="3582" width="6.85546875" style="8" customWidth="1"/>
    <col min="3583" max="3583" width="43.5703125" style="8" customWidth="1"/>
    <col min="3584" max="3584" width="7.7109375" style="8" customWidth="1"/>
    <col min="3585" max="3590" width="12" style="8" customWidth="1"/>
    <col min="3591" max="3591" width="9.5703125" style="8" customWidth="1"/>
    <col min="3592" max="3592" width="10.42578125" style="8" customWidth="1"/>
    <col min="3593" max="3837" width="8.85546875" style="8"/>
    <col min="3838" max="3838" width="6.85546875" style="8" customWidth="1"/>
    <col min="3839" max="3839" width="43.5703125" style="8" customWidth="1"/>
    <col min="3840" max="3840" width="7.7109375" style="8" customWidth="1"/>
    <col min="3841" max="3846" width="12" style="8" customWidth="1"/>
    <col min="3847" max="3847" width="9.5703125" style="8" customWidth="1"/>
    <col min="3848" max="3848" width="10.42578125" style="8" customWidth="1"/>
    <col min="3849" max="4093" width="8.85546875" style="8"/>
    <col min="4094" max="4094" width="6.85546875" style="8" customWidth="1"/>
    <col min="4095" max="4095" width="43.5703125" style="8" customWidth="1"/>
    <col min="4096" max="4096" width="7.7109375" style="8" customWidth="1"/>
    <col min="4097" max="4102" width="12" style="8" customWidth="1"/>
    <col min="4103" max="4103" width="9.5703125" style="8" customWidth="1"/>
    <col min="4104" max="4104" width="10.42578125" style="8" customWidth="1"/>
    <col min="4105" max="4349" width="8.85546875" style="8"/>
    <col min="4350" max="4350" width="6.85546875" style="8" customWidth="1"/>
    <col min="4351" max="4351" width="43.5703125" style="8" customWidth="1"/>
    <col min="4352" max="4352" width="7.7109375" style="8" customWidth="1"/>
    <col min="4353" max="4358" width="12" style="8" customWidth="1"/>
    <col min="4359" max="4359" width="9.5703125" style="8" customWidth="1"/>
    <col min="4360" max="4360" width="10.42578125" style="8" customWidth="1"/>
    <col min="4361" max="4605" width="8.85546875" style="8"/>
    <col min="4606" max="4606" width="6.85546875" style="8" customWidth="1"/>
    <col min="4607" max="4607" width="43.5703125" style="8" customWidth="1"/>
    <col min="4608" max="4608" width="7.7109375" style="8" customWidth="1"/>
    <col min="4609" max="4614" width="12" style="8" customWidth="1"/>
    <col min="4615" max="4615" width="9.5703125" style="8" customWidth="1"/>
    <col min="4616" max="4616" width="10.42578125" style="8" customWidth="1"/>
    <col min="4617" max="4861" width="8.85546875" style="8"/>
    <col min="4862" max="4862" width="6.85546875" style="8" customWidth="1"/>
    <col min="4863" max="4863" width="43.5703125" style="8" customWidth="1"/>
    <col min="4864" max="4864" width="7.7109375" style="8" customWidth="1"/>
    <col min="4865" max="4870" width="12" style="8" customWidth="1"/>
    <col min="4871" max="4871" width="9.5703125" style="8" customWidth="1"/>
    <col min="4872" max="4872" width="10.42578125" style="8" customWidth="1"/>
    <col min="4873" max="5117" width="8.85546875" style="8"/>
    <col min="5118" max="5118" width="6.85546875" style="8" customWidth="1"/>
    <col min="5119" max="5119" width="43.5703125" style="8" customWidth="1"/>
    <col min="5120" max="5120" width="7.7109375" style="8" customWidth="1"/>
    <col min="5121" max="5126" width="12" style="8" customWidth="1"/>
    <col min="5127" max="5127" width="9.5703125" style="8" customWidth="1"/>
    <col min="5128" max="5128" width="10.42578125" style="8" customWidth="1"/>
    <col min="5129" max="5373" width="8.85546875" style="8"/>
    <col min="5374" max="5374" width="6.85546875" style="8" customWidth="1"/>
    <col min="5375" max="5375" width="43.5703125" style="8" customWidth="1"/>
    <col min="5376" max="5376" width="7.7109375" style="8" customWidth="1"/>
    <col min="5377" max="5382" width="12" style="8" customWidth="1"/>
    <col min="5383" max="5383" width="9.5703125" style="8" customWidth="1"/>
    <col min="5384" max="5384" width="10.42578125" style="8" customWidth="1"/>
    <col min="5385" max="5629" width="8.85546875" style="8"/>
    <col min="5630" max="5630" width="6.85546875" style="8" customWidth="1"/>
    <col min="5631" max="5631" width="43.5703125" style="8" customWidth="1"/>
    <col min="5632" max="5632" width="7.7109375" style="8" customWidth="1"/>
    <col min="5633" max="5638" width="12" style="8" customWidth="1"/>
    <col min="5639" max="5639" width="9.5703125" style="8" customWidth="1"/>
    <col min="5640" max="5640" width="10.42578125" style="8" customWidth="1"/>
    <col min="5641" max="5885" width="8.85546875" style="8"/>
    <col min="5886" max="5886" width="6.85546875" style="8" customWidth="1"/>
    <col min="5887" max="5887" width="43.5703125" style="8" customWidth="1"/>
    <col min="5888" max="5888" width="7.7109375" style="8" customWidth="1"/>
    <col min="5889" max="5894" width="12" style="8" customWidth="1"/>
    <col min="5895" max="5895" width="9.5703125" style="8" customWidth="1"/>
    <col min="5896" max="5896" width="10.42578125" style="8" customWidth="1"/>
    <col min="5897" max="6141" width="8.85546875" style="8"/>
    <col min="6142" max="6142" width="6.85546875" style="8" customWidth="1"/>
    <col min="6143" max="6143" width="43.5703125" style="8" customWidth="1"/>
    <col min="6144" max="6144" width="7.7109375" style="8" customWidth="1"/>
    <col min="6145" max="6150" width="12" style="8" customWidth="1"/>
    <col min="6151" max="6151" width="9.5703125" style="8" customWidth="1"/>
    <col min="6152" max="6152" width="10.42578125" style="8" customWidth="1"/>
    <col min="6153" max="6397" width="8.85546875" style="8"/>
    <col min="6398" max="6398" width="6.85546875" style="8" customWidth="1"/>
    <col min="6399" max="6399" width="43.5703125" style="8" customWidth="1"/>
    <col min="6400" max="6400" width="7.7109375" style="8" customWidth="1"/>
    <col min="6401" max="6406" width="12" style="8" customWidth="1"/>
    <col min="6407" max="6407" width="9.5703125" style="8" customWidth="1"/>
    <col min="6408" max="6408" width="10.42578125" style="8" customWidth="1"/>
    <col min="6409" max="6653" width="8.85546875" style="8"/>
    <col min="6654" max="6654" width="6.85546875" style="8" customWidth="1"/>
    <col min="6655" max="6655" width="43.5703125" style="8" customWidth="1"/>
    <col min="6656" max="6656" width="7.7109375" style="8" customWidth="1"/>
    <col min="6657" max="6662" width="12" style="8" customWidth="1"/>
    <col min="6663" max="6663" width="9.5703125" style="8" customWidth="1"/>
    <col min="6664" max="6664" width="10.42578125" style="8" customWidth="1"/>
    <col min="6665" max="6909" width="8.85546875" style="8"/>
    <col min="6910" max="6910" width="6.85546875" style="8" customWidth="1"/>
    <col min="6911" max="6911" width="43.5703125" style="8" customWidth="1"/>
    <col min="6912" max="6912" width="7.7109375" style="8" customWidth="1"/>
    <col min="6913" max="6918" width="12" style="8" customWidth="1"/>
    <col min="6919" max="6919" width="9.5703125" style="8" customWidth="1"/>
    <col min="6920" max="6920" width="10.42578125" style="8" customWidth="1"/>
    <col min="6921" max="7165" width="8.85546875" style="8"/>
    <col min="7166" max="7166" width="6.85546875" style="8" customWidth="1"/>
    <col min="7167" max="7167" width="43.5703125" style="8" customWidth="1"/>
    <col min="7168" max="7168" width="7.7109375" style="8" customWidth="1"/>
    <col min="7169" max="7174" width="12" style="8" customWidth="1"/>
    <col min="7175" max="7175" width="9.5703125" style="8" customWidth="1"/>
    <col min="7176" max="7176" width="10.42578125" style="8" customWidth="1"/>
    <col min="7177" max="7421" width="8.85546875" style="8"/>
    <col min="7422" max="7422" width="6.85546875" style="8" customWidth="1"/>
    <col min="7423" max="7423" width="43.5703125" style="8" customWidth="1"/>
    <col min="7424" max="7424" width="7.7109375" style="8" customWidth="1"/>
    <col min="7425" max="7430" width="12" style="8" customWidth="1"/>
    <col min="7431" max="7431" width="9.5703125" style="8" customWidth="1"/>
    <col min="7432" max="7432" width="10.42578125" style="8" customWidth="1"/>
    <col min="7433" max="7677" width="8.85546875" style="8"/>
    <col min="7678" max="7678" width="6.85546875" style="8" customWidth="1"/>
    <col min="7679" max="7679" width="43.5703125" style="8" customWidth="1"/>
    <col min="7680" max="7680" width="7.7109375" style="8" customWidth="1"/>
    <col min="7681" max="7686" width="12" style="8" customWidth="1"/>
    <col min="7687" max="7687" width="9.5703125" style="8" customWidth="1"/>
    <col min="7688" max="7688" width="10.42578125" style="8" customWidth="1"/>
    <col min="7689" max="7933" width="8.85546875" style="8"/>
    <col min="7934" max="7934" width="6.85546875" style="8" customWidth="1"/>
    <col min="7935" max="7935" width="43.5703125" style="8" customWidth="1"/>
    <col min="7936" max="7936" width="7.7109375" style="8" customWidth="1"/>
    <col min="7937" max="7942" width="12" style="8" customWidth="1"/>
    <col min="7943" max="7943" width="9.5703125" style="8" customWidth="1"/>
    <col min="7944" max="7944" width="10.42578125" style="8" customWidth="1"/>
    <col min="7945" max="8189" width="8.85546875" style="8"/>
    <col min="8190" max="8190" width="6.85546875" style="8" customWidth="1"/>
    <col min="8191" max="8191" width="43.5703125" style="8" customWidth="1"/>
    <col min="8192" max="8192" width="7.7109375" style="8" customWidth="1"/>
    <col min="8193" max="8198" width="12" style="8" customWidth="1"/>
    <col min="8199" max="8199" width="9.5703125" style="8" customWidth="1"/>
    <col min="8200" max="8200" width="10.42578125" style="8" customWidth="1"/>
    <col min="8201" max="8445" width="8.85546875" style="8"/>
    <col min="8446" max="8446" width="6.85546875" style="8" customWidth="1"/>
    <col min="8447" max="8447" width="43.5703125" style="8" customWidth="1"/>
    <col min="8448" max="8448" width="7.7109375" style="8" customWidth="1"/>
    <col min="8449" max="8454" width="12" style="8" customWidth="1"/>
    <col min="8455" max="8455" width="9.5703125" style="8" customWidth="1"/>
    <col min="8456" max="8456" width="10.42578125" style="8" customWidth="1"/>
    <col min="8457" max="8701" width="8.85546875" style="8"/>
    <col min="8702" max="8702" width="6.85546875" style="8" customWidth="1"/>
    <col min="8703" max="8703" width="43.5703125" style="8" customWidth="1"/>
    <col min="8704" max="8704" width="7.7109375" style="8" customWidth="1"/>
    <col min="8705" max="8710" width="12" style="8" customWidth="1"/>
    <col min="8711" max="8711" width="9.5703125" style="8" customWidth="1"/>
    <col min="8712" max="8712" width="10.42578125" style="8" customWidth="1"/>
    <col min="8713" max="8957" width="8.85546875" style="8"/>
    <col min="8958" max="8958" width="6.85546875" style="8" customWidth="1"/>
    <col min="8959" max="8959" width="43.5703125" style="8" customWidth="1"/>
    <col min="8960" max="8960" width="7.7109375" style="8" customWidth="1"/>
    <col min="8961" max="8966" width="12" style="8" customWidth="1"/>
    <col min="8967" max="8967" width="9.5703125" style="8" customWidth="1"/>
    <col min="8968" max="8968" width="10.42578125" style="8" customWidth="1"/>
    <col min="8969" max="9213" width="8.85546875" style="8"/>
    <col min="9214" max="9214" width="6.85546875" style="8" customWidth="1"/>
    <col min="9215" max="9215" width="43.5703125" style="8" customWidth="1"/>
    <col min="9216" max="9216" width="7.7109375" style="8" customWidth="1"/>
    <col min="9217" max="9222" width="12" style="8" customWidth="1"/>
    <col min="9223" max="9223" width="9.5703125" style="8" customWidth="1"/>
    <col min="9224" max="9224" width="10.42578125" style="8" customWidth="1"/>
    <col min="9225" max="9469" width="8.85546875" style="8"/>
    <col min="9470" max="9470" width="6.85546875" style="8" customWidth="1"/>
    <col min="9471" max="9471" width="43.5703125" style="8" customWidth="1"/>
    <col min="9472" max="9472" width="7.7109375" style="8" customWidth="1"/>
    <col min="9473" max="9478" width="12" style="8" customWidth="1"/>
    <col min="9479" max="9479" width="9.5703125" style="8" customWidth="1"/>
    <col min="9480" max="9480" width="10.42578125" style="8" customWidth="1"/>
    <col min="9481" max="9725" width="8.85546875" style="8"/>
    <col min="9726" max="9726" width="6.85546875" style="8" customWidth="1"/>
    <col min="9727" max="9727" width="43.5703125" style="8" customWidth="1"/>
    <col min="9728" max="9728" width="7.7109375" style="8" customWidth="1"/>
    <col min="9729" max="9734" width="12" style="8" customWidth="1"/>
    <col min="9735" max="9735" width="9.5703125" style="8" customWidth="1"/>
    <col min="9736" max="9736" width="10.42578125" style="8" customWidth="1"/>
    <col min="9737" max="9981" width="8.85546875" style="8"/>
    <col min="9982" max="9982" width="6.85546875" style="8" customWidth="1"/>
    <col min="9983" max="9983" width="43.5703125" style="8" customWidth="1"/>
    <col min="9984" max="9984" width="7.7109375" style="8" customWidth="1"/>
    <col min="9985" max="9990" width="12" style="8" customWidth="1"/>
    <col min="9991" max="9991" width="9.5703125" style="8" customWidth="1"/>
    <col min="9992" max="9992" width="10.42578125" style="8" customWidth="1"/>
    <col min="9993" max="10237" width="8.85546875" style="8"/>
    <col min="10238" max="10238" width="6.85546875" style="8" customWidth="1"/>
    <col min="10239" max="10239" width="43.5703125" style="8" customWidth="1"/>
    <col min="10240" max="10240" width="7.7109375" style="8" customWidth="1"/>
    <col min="10241" max="10246" width="12" style="8" customWidth="1"/>
    <col min="10247" max="10247" width="9.5703125" style="8" customWidth="1"/>
    <col min="10248" max="10248" width="10.42578125" style="8" customWidth="1"/>
    <col min="10249" max="10493" width="8.85546875" style="8"/>
    <col min="10494" max="10494" width="6.85546875" style="8" customWidth="1"/>
    <col min="10495" max="10495" width="43.5703125" style="8" customWidth="1"/>
    <col min="10496" max="10496" width="7.7109375" style="8" customWidth="1"/>
    <col min="10497" max="10502" width="12" style="8" customWidth="1"/>
    <col min="10503" max="10503" width="9.5703125" style="8" customWidth="1"/>
    <col min="10504" max="10504" width="10.42578125" style="8" customWidth="1"/>
    <col min="10505" max="10749" width="8.85546875" style="8"/>
    <col min="10750" max="10750" width="6.85546875" style="8" customWidth="1"/>
    <col min="10751" max="10751" width="43.5703125" style="8" customWidth="1"/>
    <col min="10752" max="10752" width="7.7109375" style="8" customWidth="1"/>
    <col min="10753" max="10758" width="12" style="8" customWidth="1"/>
    <col min="10759" max="10759" width="9.5703125" style="8" customWidth="1"/>
    <col min="10760" max="10760" width="10.42578125" style="8" customWidth="1"/>
    <col min="10761" max="11005" width="8.85546875" style="8"/>
    <col min="11006" max="11006" width="6.85546875" style="8" customWidth="1"/>
    <col min="11007" max="11007" width="43.5703125" style="8" customWidth="1"/>
    <col min="11008" max="11008" width="7.7109375" style="8" customWidth="1"/>
    <col min="11009" max="11014" width="12" style="8" customWidth="1"/>
    <col min="11015" max="11015" width="9.5703125" style="8" customWidth="1"/>
    <col min="11016" max="11016" width="10.42578125" style="8" customWidth="1"/>
    <col min="11017" max="11261" width="8.85546875" style="8"/>
    <col min="11262" max="11262" width="6.85546875" style="8" customWidth="1"/>
    <col min="11263" max="11263" width="43.5703125" style="8" customWidth="1"/>
    <col min="11264" max="11264" width="7.7109375" style="8" customWidth="1"/>
    <col min="11265" max="11270" width="12" style="8" customWidth="1"/>
    <col min="11271" max="11271" width="9.5703125" style="8" customWidth="1"/>
    <col min="11272" max="11272" width="10.42578125" style="8" customWidth="1"/>
    <col min="11273" max="11517" width="8.85546875" style="8"/>
    <col min="11518" max="11518" width="6.85546875" style="8" customWidth="1"/>
    <col min="11519" max="11519" width="43.5703125" style="8" customWidth="1"/>
    <col min="11520" max="11520" width="7.7109375" style="8" customWidth="1"/>
    <col min="11521" max="11526" width="12" style="8" customWidth="1"/>
    <col min="11527" max="11527" width="9.5703125" style="8" customWidth="1"/>
    <col min="11528" max="11528" width="10.42578125" style="8" customWidth="1"/>
    <col min="11529" max="11773" width="8.85546875" style="8"/>
    <col min="11774" max="11774" width="6.85546875" style="8" customWidth="1"/>
    <col min="11775" max="11775" width="43.5703125" style="8" customWidth="1"/>
    <col min="11776" max="11776" width="7.7109375" style="8" customWidth="1"/>
    <col min="11777" max="11782" width="12" style="8" customWidth="1"/>
    <col min="11783" max="11783" width="9.5703125" style="8" customWidth="1"/>
    <col min="11784" max="11784" width="10.42578125" style="8" customWidth="1"/>
    <col min="11785" max="12029" width="8.85546875" style="8"/>
    <col min="12030" max="12030" width="6.85546875" style="8" customWidth="1"/>
    <col min="12031" max="12031" width="43.5703125" style="8" customWidth="1"/>
    <col min="12032" max="12032" width="7.7109375" style="8" customWidth="1"/>
    <col min="12033" max="12038" width="12" style="8" customWidth="1"/>
    <col min="12039" max="12039" width="9.5703125" style="8" customWidth="1"/>
    <col min="12040" max="12040" width="10.42578125" style="8" customWidth="1"/>
    <col min="12041" max="12285" width="8.85546875" style="8"/>
    <col min="12286" max="12286" width="6.85546875" style="8" customWidth="1"/>
    <col min="12287" max="12287" width="43.5703125" style="8" customWidth="1"/>
    <col min="12288" max="12288" width="7.7109375" style="8" customWidth="1"/>
    <col min="12289" max="12294" width="12" style="8" customWidth="1"/>
    <col min="12295" max="12295" width="9.5703125" style="8" customWidth="1"/>
    <col min="12296" max="12296" width="10.42578125" style="8" customWidth="1"/>
    <col min="12297" max="12541" width="8.85546875" style="8"/>
    <col min="12542" max="12542" width="6.85546875" style="8" customWidth="1"/>
    <col min="12543" max="12543" width="43.5703125" style="8" customWidth="1"/>
    <col min="12544" max="12544" width="7.7109375" style="8" customWidth="1"/>
    <col min="12545" max="12550" width="12" style="8" customWidth="1"/>
    <col min="12551" max="12551" width="9.5703125" style="8" customWidth="1"/>
    <col min="12552" max="12552" width="10.42578125" style="8" customWidth="1"/>
    <col min="12553" max="12797" width="8.85546875" style="8"/>
    <col min="12798" max="12798" width="6.85546875" style="8" customWidth="1"/>
    <col min="12799" max="12799" width="43.5703125" style="8" customWidth="1"/>
    <col min="12800" max="12800" width="7.7109375" style="8" customWidth="1"/>
    <col min="12801" max="12806" width="12" style="8" customWidth="1"/>
    <col min="12807" max="12807" width="9.5703125" style="8" customWidth="1"/>
    <col min="12808" max="12808" width="10.42578125" style="8" customWidth="1"/>
    <col min="12809" max="13053" width="8.85546875" style="8"/>
    <col min="13054" max="13054" width="6.85546875" style="8" customWidth="1"/>
    <col min="13055" max="13055" width="43.5703125" style="8" customWidth="1"/>
    <col min="13056" max="13056" width="7.7109375" style="8" customWidth="1"/>
    <col min="13057" max="13062" width="12" style="8" customWidth="1"/>
    <col min="13063" max="13063" width="9.5703125" style="8" customWidth="1"/>
    <col min="13064" max="13064" width="10.42578125" style="8" customWidth="1"/>
    <col min="13065" max="13309" width="8.85546875" style="8"/>
    <col min="13310" max="13310" width="6.85546875" style="8" customWidth="1"/>
    <col min="13311" max="13311" width="43.5703125" style="8" customWidth="1"/>
    <col min="13312" max="13312" width="7.7109375" style="8" customWidth="1"/>
    <col min="13313" max="13318" width="12" style="8" customWidth="1"/>
    <col min="13319" max="13319" width="9.5703125" style="8" customWidth="1"/>
    <col min="13320" max="13320" width="10.42578125" style="8" customWidth="1"/>
    <col min="13321" max="13565" width="8.85546875" style="8"/>
    <col min="13566" max="13566" width="6.85546875" style="8" customWidth="1"/>
    <col min="13567" max="13567" width="43.5703125" style="8" customWidth="1"/>
    <col min="13568" max="13568" width="7.7109375" style="8" customWidth="1"/>
    <col min="13569" max="13574" width="12" style="8" customWidth="1"/>
    <col min="13575" max="13575" width="9.5703125" style="8" customWidth="1"/>
    <col min="13576" max="13576" width="10.42578125" style="8" customWidth="1"/>
    <col min="13577" max="13821" width="8.85546875" style="8"/>
    <col min="13822" max="13822" width="6.85546875" style="8" customWidth="1"/>
    <col min="13823" max="13823" width="43.5703125" style="8" customWidth="1"/>
    <col min="13824" max="13824" width="7.7109375" style="8" customWidth="1"/>
    <col min="13825" max="13830" width="12" style="8" customWidth="1"/>
    <col min="13831" max="13831" width="9.5703125" style="8" customWidth="1"/>
    <col min="13832" max="13832" width="10.42578125" style="8" customWidth="1"/>
    <col min="13833" max="14077" width="8.85546875" style="8"/>
    <col min="14078" max="14078" width="6.85546875" style="8" customWidth="1"/>
    <col min="14079" max="14079" width="43.5703125" style="8" customWidth="1"/>
    <col min="14080" max="14080" width="7.7109375" style="8" customWidth="1"/>
    <col min="14081" max="14086" width="12" style="8" customWidth="1"/>
    <col min="14087" max="14087" width="9.5703125" style="8" customWidth="1"/>
    <col min="14088" max="14088" width="10.42578125" style="8" customWidth="1"/>
    <col min="14089" max="14333" width="8.85546875" style="8"/>
    <col min="14334" max="14334" width="6.85546875" style="8" customWidth="1"/>
    <col min="14335" max="14335" width="43.5703125" style="8" customWidth="1"/>
    <col min="14336" max="14336" width="7.7109375" style="8" customWidth="1"/>
    <col min="14337" max="14342" width="12" style="8" customWidth="1"/>
    <col min="14343" max="14343" width="9.5703125" style="8" customWidth="1"/>
    <col min="14344" max="14344" width="10.42578125" style="8" customWidth="1"/>
    <col min="14345" max="14589" width="8.85546875" style="8"/>
    <col min="14590" max="14590" width="6.85546875" style="8" customWidth="1"/>
    <col min="14591" max="14591" width="43.5703125" style="8" customWidth="1"/>
    <col min="14592" max="14592" width="7.7109375" style="8" customWidth="1"/>
    <col min="14593" max="14598" width="12" style="8" customWidth="1"/>
    <col min="14599" max="14599" width="9.5703125" style="8" customWidth="1"/>
    <col min="14600" max="14600" width="10.42578125" style="8" customWidth="1"/>
    <col min="14601" max="14845" width="8.85546875" style="8"/>
    <col min="14846" max="14846" width="6.85546875" style="8" customWidth="1"/>
    <col min="14847" max="14847" width="43.5703125" style="8" customWidth="1"/>
    <col min="14848" max="14848" width="7.7109375" style="8" customWidth="1"/>
    <col min="14849" max="14854" width="12" style="8" customWidth="1"/>
    <col min="14855" max="14855" width="9.5703125" style="8" customWidth="1"/>
    <col min="14856" max="14856" width="10.42578125" style="8" customWidth="1"/>
    <col min="14857" max="15101" width="8.85546875" style="8"/>
    <col min="15102" max="15102" width="6.85546875" style="8" customWidth="1"/>
    <col min="15103" max="15103" width="43.5703125" style="8" customWidth="1"/>
    <col min="15104" max="15104" width="7.7109375" style="8" customWidth="1"/>
    <col min="15105" max="15110" width="12" style="8" customWidth="1"/>
    <col min="15111" max="15111" width="9.5703125" style="8" customWidth="1"/>
    <col min="15112" max="15112" width="10.42578125" style="8" customWidth="1"/>
    <col min="15113" max="15357" width="8.85546875" style="8"/>
    <col min="15358" max="15358" width="6.85546875" style="8" customWidth="1"/>
    <col min="15359" max="15359" width="43.5703125" style="8" customWidth="1"/>
    <col min="15360" max="15360" width="7.7109375" style="8" customWidth="1"/>
    <col min="15361" max="15366" width="12" style="8" customWidth="1"/>
    <col min="15367" max="15367" width="9.5703125" style="8" customWidth="1"/>
    <col min="15368" max="15368" width="10.42578125" style="8" customWidth="1"/>
    <col min="15369" max="15613" width="8.85546875" style="8"/>
    <col min="15614" max="15614" width="6.85546875" style="8" customWidth="1"/>
    <col min="15615" max="15615" width="43.5703125" style="8" customWidth="1"/>
    <col min="15616" max="15616" width="7.7109375" style="8" customWidth="1"/>
    <col min="15617" max="15622" width="12" style="8" customWidth="1"/>
    <col min="15623" max="15623" width="9.5703125" style="8" customWidth="1"/>
    <col min="15624" max="15624" width="10.42578125" style="8" customWidth="1"/>
    <col min="15625" max="15869" width="8.85546875" style="8"/>
    <col min="15870" max="15870" width="6.85546875" style="8" customWidth="1"/>
    <col min="15871" max="15871" width="43.5703125" style="8" customWidth="1"/>
    <col min="15872" max="15872" width="7.7109375" style="8" customWidth="1"/>
    <col min="15873" max="15878" width="12" style="8" customWidth="1"/>
    <col min="15879" max="15879" width="9.5703125" style="8" customWidth="1"/>
    <col min="15880" max="15880" width="10.42578125" style="8" customWidth="1"/>
    <col min="15881" max="16125" width="8.85546875" style="8"/>
    <col min="16126" max="16126" width="6.85546875" style="8" customWidth="1"/>
    <col min="16127" max="16127" width="43.5703125" style="8" customWidth="1"/>
    <col min="16128" max="16128" width="7.7109375" style="8" customWidth="1"/>
    <col min="16129" max="16134" width="12" style="8" customWidth="1"/>
    <col min="16135" max="16135" width="9.5703125" style="8" customWidth="1"/>
    <col min="16136" max="16136" width="10.42578125" style="8" customWidth="1"/>
    <col min="16137" max="16375" width="8.85546875" style="8"/>
    <col min="16376" max="16383" width="8.85546875" style="8" customWidth="1"/>
    <col min="16384" max="16384" width="8.85546875" style="8"/>
  </cols>
  <sheetData>
    <row r="1" spans="1:15" x14ac:dyDescent="0.2">
      <c r="A1" s="4" t="s">
        <v>120</v>
      </c>
      <c r="B1" s="5"/>
      <c r="C1" s="5"/>
      <c r="D1" s="5"/>
      <c r="E1" s="6"/>
      <c r="F1" s="6"/>
      <c r="G1" s="6"/>
      <c r="H1" s="5" t="s">
        <v>121</v>
      </c>
      <c r="I1" s="5"/>
    </row>
    <row r="2" spans="1:15" ht="15" x14ac:dyDescent="0.2">
      <c r="A2" s="9" t="s">
        <v>122</v>
      </c>
      <c r="B2" s="10" t="s">
        <v>613</v>
      </c>
      <c r="C2" s="10"/>
      <c r="D2" s="11"/>
      <c r="E2" s="12"/>
      <c r="F2" s="12"/>
      <c r="G2" s="12"/>
      <c r="H2" s="11" t="s">
        <v>123</v>
      </c>
      <c r="I2" s="11"/>
    </row>
    <row r="3" spans="1:15" ht="15.75" x14ac:dyDescent="0.2">
      <c r="A3" s="9"/>
      <c r="B3" s="13" t="s">
        <v>508</v>
      </c>
      <c r="C3" s="13"/>
      <c r="D3" s="5"/>
      <c r="E3" s="12"/>
      <c r="F3" s="12"/>
      <c r="G3" s="12"/>
    </row>
    <row r="4" spans="1:15" x14ac:dyDescent="0.2">
      <c r="A4" s="5" t="s">
        <v>124</v>
      </c>
      <c r="B4" s="5"/>
      <c r="C4" s="358">
        <f>'Rekapitulace 1'!B2</f>
        <v>0</v>
      </c>
      <c r="D4" s="5"/>
      <c r="E4" s="12"/>
      <c r="F4" s="12"/>
      <c r="G4" s="12"/>
    </row>
    <row r="5" spans="1:15" x14ac:dyDescent="0.2">
      <c r="A5" s="14" t="s">
        <v>125</v>
      </c>
      <c r="B5" s="14"/>
      <c r="C5" s="358">
        <f>'Rekapitulace 1'!B7</f>
        <v>0</v>
      </c>
      <c r="D5" s="15"/>
      <c r="E5" s="12"/>
      <c r="F5" s="12"/>
      <c r="G5" s="12"/>
    </row>
    <row r="6" spans="1:15" x14ac:dyDescent="0.2">
      <c r="A6" s="14" t="s">
        <v>126</v>
      </c>
      <c r="B6" s="14"/>
      <c r="C6" s="358">
        <f>'Rekapitulace 1'!B3</f>
        <v>0</v>
      </c>
      <c r="D6" s="15"/>
      <c r="E6" s="12"/>
      <c r="F6" s="12"/>
      <c r="G6" s="12"/>
    </row>
    <row r="7" spans="1:15" x14ac:dyDescent="0.2">
      <c r="A7" s="534" t="s">
        <v>127</v>
      </c>
      <c r="B7" s="534"/>
      <c r="C7" s="358">
        <f>'Rekapitulace 1'!B4</f>
        <v>0</v>
      </c>
      <c r="D7" s="15"/>
      <c r="E7" s="12"/>
      <c r="F7" s="12"/>
      <c r="G7" s="12"/>
    </row>
    <row r="8" spans="1:15" ht="15.75" thickBot="1" x14ac:dyDescent="0.25">
      <c r="A8" s="16"/>
      <c r="B8" s="12"/>
      <c r="C8" s="12"/>
      <c r="D8" s="12"/>
      <c r="E8" s="12"/>
      <c r="F8" s="12"/>
      <c r="G8" s="12"/>
      <c r="H8" s="12" t="s">
        <v>128</v>
      </c>
      <c r="I8" s="12"/>
    </row>
    <row r="9" spans="1:15" ht="67.900000000000006" customHeight="1" thickBot="1" x14ac:dyDescent="0.25">
      <c r="A9" s="41" t="s">
        <v>129</v>
      </c>
      <c r="B9" s="352" t="s">
        <v>130</v>
      </c>
      <c r="C9" s="353" t="s">
        <v>131</v>
      </c>
      <c r="D9" s="354" t="s">
        <v>132</v>
      </c>
      <c r="E9" s="355" t="s">
        <v>133</v>
      </c>
      <c r="F9" s="354" t="s">
        <v>134</v>
      </c>
      <c r="G9" s="356" t="s">
        <v>135</v>
      </c>
      <c r="H9" s="354" t="s">
        <v>136</v>
      </c>
      <c r="I9" s="17"/>
      <c r="K9" s="368" t="s">
        <v>495</v>
      </c>
      <c r="L9" s="374" t="s">
        <v>105</v>
      </c>
      <c r="M9" s="369" t="s">
        <v>106</v>
      </c>
      <c r="N9" s="369" t="s">
        <v>467</v>
      </c>
      <c r="O9" s="369" t="s">
        <v>468</v>
      </c>
    </row>
    <row r="10" spans="1:15" ht="12.75" customHeight="1" thickBot="1" x14ac:dyDescent="0.25">
      <c r="A10" s="18"/>
      <c r="B10" s="19"/>
      <c r="C10" s="20"/>
      <c r="D10" s="19">
        <v>1</v>
      </c>
      <c r="E10" s="21">
        <v>2</v>
      </c>
      <c r="F10" s="22">
        <v>3</v>
      </c>
      <c r="G10" s="23">
        <v>4</v>
      </c>
      <c r="H10" s="19">
        <v>5</v>
      </c>
      <c r="I10" s="24"/>
      <c r="K10" s="350"/>
      <c r="L10" s="375"/>
      <c r="M10" s="375"/>
      <c r="N10" s="375"/>
      <c r="O10" s="375"/>
    </row>
    <row r="11" spans="1:15" ht="12.75" customHeight="1" x14ac:dyDescent="0.2">
      <c r="A11" s="25">
        <v>1</v>
      </c>
      <c r="B11" s="26" t="s">
        <v>137</v>
      </c>
      <c r="C11" s="371">
        <v>501</v>
      </c>
      <c r="D11" s="347">
        <v>0</v>
      </c>
      <c r="E11" s="132"/>
      <c r="F11" s="131"/>
      <c r="G11" s="133"/>
      <c r="H11" s="134">
        <f>D11+E11+F11+G11</f>
        <v>0</v>
      </c>
      <c r="I11" s="276"/>
      <c r="J11" s="357"/>
      <c r="K11" s="351">
        <f>SUM(L11:O11)</f>
        <v>0</v>
      </c>
      <c r="L11" s="376">
        <f>SUMIFS('Smlouvy, zakázky a jiné potřeby'!$U$18:$U$217,'Smlouvy, zakázky a jiné potřeby'!$A$18:$A$217,L$9,'Smlouvy, zakázky a jiné potřeby'!$I$18:$I$217,$C11)</f>
        <v>0</v>
      </c>
      <c r="M11" s="376">
        <f>SUMIFS('Smlouvy, zakázky a jiné potřeby'!$U$18:$U$217,'Smlouvy, zakázky a jiné potřeby'!$A$18:$A$217,M$9,'Smlouvy, zakázky a jiné potřeby'!$I$18:$I$217,$C11)</f>
        <v>0</v>
      </c>
      <c r="N11" s="376">
        <f>SUMIFS('Smlouvy, zakázky a jiné potřeby'!$U$18:$U$217,'Smlouvy, zakázky a jiné potřeby'!$A$18:$A$217,N$9,'Smlouvy, zakázky a jiné potřeby'!$I$18:$I$217,$C11)</f>
        <v>0</v>
      </c>
      <c r="O11" s="376">
        <f>SUMIFS('Smlouvy, zakázky a jiné potřeby'!$U$18:$U$217,'Smlouvy, zakázky a jiné potřeby'!$A$18:$A$217,O$9,'Smlouvy, zakázky a jiné potřeby'!$I$18:$I$217,$C11)</f>
        <v>0</v>
      </c>
    </row>
    <row r="12" spans="1:15" ht="12.75" customHeight="1" x14ac:dyDescent="0.2">
      <c r="A12" s="29">
        <v>2</v>
      </c>
      <c r="B12" s="26" t="s">
        <v>138</v>
      </c>
      <c r="C12" s="371">
        <v>502</v>
      </c>
      <c r="D12" s="348">
        <v>0</v>
      </c>
      <c r="E12" s="136"/>
      <c r="F12" s="135"/>
      <c r="G12" s="137"/>
      <c r="H12" s="138">
        <f>D12+E12+F12+G12</f>
        <v>0</v>
      </c>
      <c r="I12" s="276"/>
      <c r="J12" s="357"/>
      <c r="K12" s="351">
        <f t="shared" ref="K12:K33" si="0">SUM(L12:O12)</f>
        <v>0</v>
      </c>
      <c r="L12" s="376">
        <f>SUMIFS('Smlouvy, zakázky a jiné potřeby'!$U$18:$U$217,'Smlouvy, zakázky a jiné potřeby'!$A$18:$A$217,L$9,'Smlouvy, zakázky a jiné potřeby'!$I$18:$I$217,$C12)</f>
        <v>0</v>
      </c>
      <c r="M12" s="376">
        <f>SUMIFS('Smlouvy, zakázky a jiné potřeby'!$U$18:$U$217,'Smlouvy, zakázky a jiné potřeby'!$A$18:$A$217,M$9,'Smlouvy, zakázky a jiné potřeby'!$I$18:$I$217,$C12)</f>
        <v>0</v>
      </c>
      <c r="N12" s="376">
        <f>SUMIFS('Smlouvy, zakázky a jiné potřeby'!$U$18:$U$217,'Smlouvy, zakázky a jiné potřeby'!$A$18:$A$217,N$9,'Smlouvy, zakázky a jiné potřeby'!$I$18:$I$217,$C12)</f>
        <v>0</v>
      </c>
      <c r="O12" s="376">
        <f>SUMIFS('Smlouvy, zakázky a jiné potřeby'!$U$18:$U$217,'Smlouvy, zakázky a jiné potřeby'!$A$18:$A$217,O$9,'Smlouvy, zakázky a jiné potřeby'!$I$18:$I$217,$C12)</f>
        <v>0</v>
      </c>
    </row>
    <row r="13" spans="1:15" ht="12.75" customHeight="1" x14ac:dyDescent="0.2">
      <c r="A13" s="29">
        <v>3</v>
      </c>
      <c r="B13" s="30" t="s">
        <v>139</v>
      </c>
      <c r="C13" s="371">
        <v>503</v>
      </c>
      <c r="D13" s="349">
        <v>0</v>
      </c>
      <c r="E13" s="140"/>
      <c r="F13" s="139"/>
      <c r="G13" s="141"/>
      <c r="H13" s="138">
        <f t="shared" ref="H13:H18" si="1">D13+E13+F13+G13</f>
        <v>0</v>
      </c>
      <c r="I13" s="276"/>
      <c r="J13" s="357"/>
      <c r="K13" s="351">
        <f t="shared" si="0"/>
        <v>0</v>
      </c>
      <c r="L13" s="376">
        <f>SUMIFS('Smlouvy, zakázky a jiné potřeby'!$U$18:$U$217,'Smlouvy, zakázky a jiné potřeby'!$A$18:$A$217,L$9,'Smlouvy, zakázky a jiné potřeby'!$I$18:$I$217,$C13)</f>
        <v>0</v>
      </c>
      <c r="M13" s="376">
        <f>SUMIFS('Smlouvy, zakázky a jiné potřeby'!$U$18:$U$217,'Smlouvy, zakázky a jiné potřeby'!$A$18:$A$217,M$9,'Smlouvy, zakázky a jiné potřeby'!$I$18:$I$217,$C13)</f>
        <v>0</v>
      </c>
      <c r="N13" s="376">
        <f>SUMIFS('Smlouvy, zakázky a jiné potřeby'!$U$18:$U$217,'Smlouvy, zakázky a jiné potřeby'!$A$18:$A$217,N$9,'Smlouvy, zakázky a jiné potřeby'!$I$18:$I$217,$C13)</f>
        <v>0</v>
      </c>
      <c r="O13" s="376">
        <f>SUMIFS('Smlouvy, zakázky a jiné potřeby'!$U$18:$U$217,'Smlouvy, zakázky a jiné potřeby'!$A$18:$A$217,O$9,'Smlouvy, zakázky a jiné potřeby'!$I$18:$I$217,$C13)</f>
        <v>0</v>
      </c>
    </row>
    <row r="14" spans="1:15" ht="12.75" customHeight="1" x14ac:dyDescent="0.2">
      <c r="A14" s="29">
        <v>4</v>
      </c>
      <c r="B14" s="26" t="s">
        <v>140</v>
      </c>
      <c r="C14" s="371">
        <v>504</v>
      </c>
      <c r="D14" s="349">
        <v>0</v>
      </c>
      <c r="E14" s="140"/>
      <c r="F14" s="139"/>
      <c r="G14" s="141"/>
      <c r="H14" s="138">
        <f t="shared" si="1"/>
        <v>0</v>
      </c>
      <c r="I14" s="276"/>
      <c r="J14" s="357"/>
      <c r="K14" s="351">
        <f t="shared" si="0"/>
        <v>0</v>
      </c>
      <c r="L14" s="376">
        <f>SUMIFS('Smlouvy, zakázky a jiné potřeby'!$U$18:$U$217,'Smlouvy, zakázky a jiné potřeby'!$A$18:$A$217,L$9,'Smlouvy, zakázky a jiné potřeby'!$I$18:$I$217,$C14)</f>
        <v>0</v>
      </c>
      <c r="M14" s="376">
        <f>SUMIFS('Smlouvy, zakázky a jiné potřeby'!$U$18:$U$217,'Smlouvy, zakázky a jiné potřeby'!$A$18:$A$217,M$9,'Smlouvy, zakázky a jiné potřeby'!$I$18:$I$217,$C14)</f>
        <v>0</v>
      </c>
      <c r="N14" s="376">
        <f>SUMIFS('Smlouvy, zakázky a jiné potřeby'!$U$18:$U$217,'Smlouvy, zakázky a jiné potřeby'!$A$18:$A$217,N$9,'Smlouvy, zakázky a jiné potřeby'!$I$18:$I$217,$C14)</f>
        <v>0</v>
      </c>
      <c r="O14" s="376">
        <f>SUMIFS('Smlouvy, zakázky a jiné potřeby'!$U$18:$U$217,'Smlouvy, zakázky a jiné potřeby'!$A$18:$A$217,O$9,'Smlouvy, zakázky a jiné potřeby'!$I$18:$I$217,$C14)</f>
        <v>0</v>
      </c>
    </row>
    <row r="15" spans="1:15" ht="12.75" customHeight="1" x14ac:dyDescent="0.2">
      <c r="A15" s="29">
        <v>5</v>
      </c>
      <c r="B15" s="32" t="s">
        <v>141</v>
      </c>
      <c r="C15" s="371">
        <v>511</v>
      </c>
      <c r="D15" s="349">
        <v>0</v>
      </c>
      <c r="E15" s="140"/>
      <c r="F15" s="139"/>
      <c r="G15" s="141"/>
      <c r="H15" s="138">
        <f t="shared" si="1"/>
        <v>0</v>
      </c>
      <c r="I15" s="276"/>
      <c r="J15" s="357"/>
      <c r="K15" s="351">
        <f t="shared" si="0"/>
        <v>0</v>
      </c>
      <c r="L15" s="376">
        <f>SUMIFS('Smlouvy, zakázky a jiné potřeby'!$U$18:$U$217,'Smlouvy, zakázky a jiné potřeby'!$A$18:$A$217,L$9,'Smlouvy, zakázky a jiné potřeby'!$I$18:$I$217,$C15)</f>
        <v>0</v>
      </c>
      <c r="M15" s="376">
        <f>SUMIFS('Smlouvy, zakázky a jiné potřeby'!$U$18:$U$217,'Smlouvy, zakázky a jiné potřeby'!$A$18:$A$217,M$9,'Smlouvy, zakázky a jiné potřeby'!$I$18:$I$217,$C15)</f>
        <v>0</v>
      </c>
      <c r="N15" s="376">
        <f>SUMIFS('Smlouvy, zakázky a jiné potřeby'!$U$18:$U$217,'Smlouvy, zakázky a jiné potřeby'!$A$18:$A$217,N$9,'Smlouvy, zakázky a jiné potřeby'!$I$18:$I$217,$C15)</f>
        <v>0</v>
      </c>
      <c r="O15" s="376">
        <f>SUMIFS('Smlouvy, zakázky a jiné potřeby'!$U$18:$U$217,'Smlouvy, zakázky a jiné potřeby'!$A$18:$A$217,O$9,'Smlouvy, zakázky a jiné potřeby'!$I$18:$I$217,$C15)</f>
        <v>0</v>
      </c>
    </row>
    <row r="16" spans="1:15" ht="12.75" customHeight="1" x14ac:dyDescent="0.2">
      <c r="A16" s="29">
        <v>6</v>
      </c>
      <c r="B16" s="32" t="s">
        <v>142</v>
      </c>
      <c r="C16" s="371">
        <v>512</v>
      </c>
      <c r="D16" s="349">
        <v>0</v>
      </c>
      <c r="E16" s="140"/>
      <c r="F16" s="139"/>
      <c r="G16" s="141"/>
      <c r="H16" s="138">
        <f t="shared" si="1"/>
        <v>0</v>
      </c>
      <c r="I16" s="276"/>
      <c r="J16" s="357"/>
      <c r="K16" s="351">
        <f t="shared" si="0"/>
        <v>0</v>
      </c>
      <c r="L16" s="376">
        <f>SUMIFS('Smlouvy, zakázky a jiné potřeby'!$U$18:$U$217,'Smlouvy, zakázky a jiné potřeby'!$A$18:$A$217,L$9,'Smlouvy, zakázky a jiné potřeby'!$I$18:$I$217,$C16)</f>
        <v>0</v>
      </c>
      <c r="M16" s="376">
        <f>SUMIFS('Smlouvy, zakázky a jiné potřeby'!$U$18:$U$217,'Smlouvy, zakázky a jiné potřeby'!$A$18:$A$217,M$9,'Smlouvy, zakázky a jiné potřeby'!$I$18:$I$217,$C16)</f>
        <v>0</v>
      </c>
      <c r="N16" s="376">
        <f>SUMIFS('Smlouvy, zakázky a jiné potřeby'!$U$18:$U$217,'Smlouvy, zakázky a jiné potřeby'!$A$18:$A$217,N$9,'Smlouvy, zakázky a jiné potřeby'!$I$18:$I$217,$C16)</f>
        <v>0</v>
      </c>
      <c r="O16" s="376">
        <f>SUMIFS('Smlouvy, zakázky a jiné potřeby'!$U$18:$U$217,'Smlouvy, zakázky a jiné potřeby'!$A$18:$A$217,O$9,'Smlouvy, zakázky a jiné potřeby'!$I$18:$I$217,$C16)</f>
        <v>0</v>
      </c>
    </row>
    <row r="17" spans="1:15" ht="12.75" customHeight="1" x14ac:dyDescent="0.2">
      <c r="A17" s="29">
        <v>7</v>
      </c>
      <c r="B17" s="26" t="s">
        <v>143</v>
      </c>
      <c r="C17" s="371">
        <v>513</v>
      </c>
      <c r="D17" s="459">
        <v>0</v>
      </c>
      <c r="E17" s="140"/>
      <c r="F17" s="139"/>
      <c r="G17" s="141"/>
      <c r="H17" s="138">
        <f t="shared" si="1"/>
        <v>0</v>
      </c>
      <c r="I17" s="276"/>
      <c r="J17" s="357"/>
      <c r="K17" s="351">
        <f t="shared" si="0"/>
        <v>0</v>
      </c>
      <c r="L17" s="376">
        <f>SUMIFS('Smlouvy, zakázky a jiné potřeby'!$U$18:$U$217,'Smlouvy, zakázky a jiné potřeby'!$A$18:$A$217,L$9,'Smlouvy, zakázky a jiné potřeby'!$I$18:$I$217,$C17)</f>
        <v>0</v>
      </c>
      <c r="M17" s="376">
        <f>SUMIFS('Smlouvy, zakázky a jiné potřeby'!$U$18:$U$217,'Smlouvy, zakázky a jiné potřeby'!$A$18:$A$217,M$9,'Smlouvy, zakázky a jiné potřeby'!$I$18:$I$217,$C17)</f>
        <v>0</v>
      </c>
      <c r="N17" s="376">
        <f>SUMIFS('Smlouvy, zakázky a jiné potřeby'!$U$18:$U$217,'Smlouvy, zakázky a jiné potřeby'!$A$18:$A$217,N$9,'Smlouvy, zakázky a jiné potřeby'!$I$18:$I$217,$C17)</f>
        <v>0</v>
      </c>
      <c r="O17" s="376">
        <f>SUMIFS('Smlouvy, zakázky a jiné potřeby'!$U$18:$U$217,'Smlouvy, zakázky a jiné potřeby'!$A$18:$A$217,O$9,'Smlouvy, zakázky a jiné potřeby'!$I$18:$I$217,$C17)</f>
        <v>0</v>
      </c>
    </row>
    <row r="18" spans="1:15" ht="12.75" customHeight="1" x14ac:dyDescent="0.2">
      <c r="A18" s="29">
        <v>8</v>
      </c>
      <c r="B18" s="26" t="s">
        <v>144</v>
      </c>
      <c r="C18" s="371">
        <v>518</v>
      </c>
      <c r="D18" s="463"/>
      <c r="E18" s="140"/>
      <c r="F18" s="139"/>
      <c r="G18" s="141"/>
      <c r="H18" s="138">
        <f t="shared" si="1"/>
        <v>0</v>
      </c>
      <c r="I18" s="276"/>
      <c r="J18" s="357"/>
      <c r="K18" s="351">
        <f t="shared" si="0"/>
        <v>0</v>
      </c>
      <c r="L18" s="376">
        <f>SUMIFS('Smlouvy, zakázky a jiné potřeby'!$U$18:$U$217,'Smlouvy, zakázky a jiné potřeby'!$A$18:$A$217,L$9,'Smlouvy, zakázky a jiné potřeby'!$I$18:$I$217,$C18)</f>
        <v>0</v>
      </c>
      <c r="M18" s="376">
        <f>SUMIFS('Smlouvy, zakázky a jiné potřeby'!$U$18:$U$217,'Smlouvy, zakázky a jiné potřeby'!$A$18:$A$217,M$9,'Smlouvy, zakázky a jiné potřeby'!$I$18:$I$217,$C18)</f>
        <v>0</v>
      </c>
      <c r="N18" s="376">
        <f>SUMIFS('Smlouvy, zakázky a jiné potřeby'!$U$18:$U$217,'Smlouvy, zakázky a jiné potřeby'!$A$18:$A$217,N$9,'Smlouvy, zakázky a jiné potřeby'!$I$18:$I$217,$C18)</f>
        <v>0</v>
      </c>
      <c r="O18" s="376">
        <f>SUMIFS('Smlouvy, zakázky a jiné potřeby'!$U$18:$U$217,'Smlouvy, zakázky a jiné potřeby'!$A$18:$A$217,O$9,'Smlouvy, zakázky a jiné potřeby'!$I$18:$I$217,$C18)</f>
        <v>0</v>
      </c>
    </row>
    <row r="19" spans="1:15" ht="12.75" customHeight="1" x14ac:dyDescent="0.2">
      <c r="A19" s="29">
        <v>9</v>
      </c>
      <c r="B19" s="26" t="s">
        <v>145</v>
      </c>
      <c r="C19" s="371">
        <v>521</v>
      </c>
      <c r="D19" s="459">
        <f>SUM(D20:D21)</f>
        <v>0</v>
      </c>
      <c r="E19" s="142">
        <f>SUM(E20:E21)</f>
        <v>0</v>
      </c>
      <c r="F19" s="142">
        <f>SUM(F20:F21)</f>
        <v>0</v>
      </c>
      <c r="G19" s="142">
        <f>SUM(G20:G21)</f>
        <v>0</v>
      </c>
      <c r="H19" s="142">
        <f>H20+H21</f>
        <v>0</v>
      </c>
      <c r="I19" s="277"/>
      <c r="J19" s="357"/>
      <c r="K19" s="351">
        <f>SUM(K20:K21)</f>
        <v>0</v>
      </c>
      <c r="L19" s="376"/>
      <c r="M19" s="376"/>
      <c r="N19" s="376"/>
      <c r="O19" s="376"/>
    </row>
    <row r="20" spans="1:15" ht="12.75" customHeight="1" x14ac:dyDescent="0.2">
      <c r="A20" s="29">
        <v>10</v>
      </c>
      <c r="B20" s="26" t="s">
        <v>146</v>
      </c>
      <c r="C20" s="27"/>
      <c r="D20" s="459">
        <v>0</v>
      </c>
      <c r="E20" s="140"/>
      <c r="F20" s="139"/>
      <c r="G20" s="141"/>
      <c r="H20" s="138">
        <f t="shared" ref="H20:H29" si="2">D20+E20+F20+G20</f>
        <v>0</v>
      </c>
      <c r="I20" s="276"/>
      <c r="J20" s="357"/>
      <c r="K20" s="351">
        <f>SUM(L20:O20)</f>
        <v>0</v>
      </c>
      <c r="L20" s="376">
        <f>SUMIFS('Smlouvy, zakázky a jiné potřeby'!$U$18:$U$217,'Smlouvy, zakázky a jiné potřeby'!$A$18:$A$217,L$9,'Smlouvy, zakázky a jiné potřeby'!$H$18:$H$217,Číselníky!$A$6)</f>
        <v>0</v>
      </c>
      <c r="M20" s="376">
        <f>SUMIFS('Smlouvy, zakázky a jiné potřeby'!$U$18:$U$217,'Smlouvy, zakázky a jiné potřeby'!$A$18:$A$217,M$9,'Smlouvy, zakázky a jiné potřeby'!$I$18:$I$217,$C20)</f>
        <v>0</v>
      </c>
      <c r="N20" s="376">
        <f>SUMIFS('Smlouvy, zakázky a jiné potřeby'!$U$18:$U$217,'Smlouvy, zakázky a jiné potřeby'!$A$18:$A$217,N$9,'Smlouvy, zakázky a jiné potřeby'!$H$18:$H$217,Číselníky!$A$6)</f>
        <v>0</v>
      </c>
      <c r="O20" s="376">
        <f>SUMIFS('Smlouvy, zakázky a jiné potřeby'!$U$18:$U$217,'Smlouvy, zakázky a jiné potřeby'!$A$18:$A$217,O$9,'Smlouvy, zakázky a jiné potřeby'!$H$18:$H$217,Číselníky!$A$6)</f>
        <v>0</v>
      </c>
    </row>
    <row r="21" spans="1:15" ht="12.75" customHeight="1" x14ac:dyDescent="0.2">
      <c r="A21" s="29">
        <v>11</v>
      </c>
      <c r="B21" s="26" t="s">
        <v>147</v>
      </c>
      <c r="C21" s="27"/>
      <c r="D21" s="459"/>
      <c r="E21" s="140"/>
      <c r="F21" s="139"/>
      <c r="G21" s="141"/>
      <c r="H21" s="138">
        <f t="shared" si="2"/>
        <v>0</v>
      </c>
      <c r="I21" s="276"/>
      <c r="J21" s="357"/>
      <c r="K21" s="351">
        <f t="shared" si="0"/>
        <v>0</v>
      </c>
      <c r="L21" s="376">
        <f>SUMIFS('Smlouvy, zakázky a jiné potřeby'!$U$18:$U$217,'Smlouvy, zakázky a jiné potřeby'!$A$18:$A$217,L$9,'Smlouvy, zakázky a jiné potřeby'!$H$18:$H$217,Číselníky!$A$7)</f>
        <v>0</v>
      </c>
      <c r="M21" s="376">
        <f>SUMIFS('Smlouvy, zakázky a jiné potřeby'!$U$18:$U$217,'Smlouvy, zakázky a jiné potřeby'!$A$18:$A$217,M$9,'Smlouvy, zakázky a jiné potřeby'!$I$18:$I$217,$C21)</f>
        <v>0</v>
      </c>
      <c r="N21" s="376">
        <f>SUMIFS('Smlouvy, zakázky a jiné potřeby'!$U$18:$U$217,'Smlouvy, zakázky a jiné potřeby'!$A$18:$A$217,N$9,'Smlouvy, zakázky a jiné potřeby'!$H$18:$H$217,Číselníky!$A$7)</f>
        <v>0</v>
      </c>
      <c r="O21" s="376">
        <f>SUMIFS('Smlouvy, zakázky a jiné potřeby'!$U$18:$U$217,'Smlouvy, zakázky a jiné potřeby'!$A$18:$A$217,O$9,'Smlouvy, zakázky a jiné potřeby'!$H$18:$H$217,Číselníky!$A$7)</f>
        <v>0</v>
      </c>
    </row>
    <row r="22" spans="1:15" ht="12.75" customHeight="1" x14ac:dyDescent="0.2">
      <c r="A22" s="29">
        <v>12</v>
      </c>
      <c r="B22" s="26" t="s">
        <v>148</v>
      </c>
      <c r="C22" s="371">
        <v>524</v>
      </c>
      <c r="D22" s="459"/>
      <c r="E22" s="140"/>
      <c r="F22" s="139"/>
      <c r="G22" s="141"/>
      <c r="H22" s="138">
        <f t="shared" si="2"/>
        <v>0</v>
      </c>
      <c r="I22" s="276"/>
      <c r="J22" s="357"/>
      <c r="K22" s="351">
        <f t="shared" si="0"/>
        <v>0</v>
      </c>
      <c r="L22" s="376">
        <f>SUMIFS('Smlouvy, zakázky a jiné potřeby'!$U$18:$U$217,'Smlouvy, zakázky a jiné potřeby'!$A$18:$A$217,L$9,'Smlouvy, zakázky a jiné potřeby'!$I$18:$I$217,$C22)</f>
        <v>0</v>
      </c>
      <c r="M22" s="376">
        <f>SUMIFS('Smlouvy, zakázky a jiné potřeby'!$U$18:$U$217,'Smlouvy, zakázky a jiné potřeby'!$A$18:$A$217,M$9,'Smlouvy, zakázky a jiné potřeby'!$I$18:$I$217,$C22)</f>
        <v>0</v>
      </c>
      <c r="N22" s="376">
        <f>SUMIFS('Smlouvy, zakázky a jiné potřeby'!$U$18:$U$217,'Smlouvy, zakázky a jiné potřeby'!$A$18:$A$217,N$9,'Smlouvy, zakázky a jiné potřeby'!$I$18:$I$217,$C22)</f>
        <v>0</v>
      </c>
      <c r="O22" s="376">
        <f>SUMIFS('Smlouvy, zakázky a jiné potřeby'!$U$18:$U$217,'Smlouvy, zakázky a jiné potřeby'!$A$18:$A$217,O$9,'Smlouvy, zakázky a jiné potřeby'!$I$18:$I$217,$C22)</f>
        <v>0</v>
      </c>
    </row>
    <row r="23" spans="1:15" ht="12.75" customHeight="1" x14ac:dyDescent="0.2">
      <c r="A23" s="29">
        <v>14</v>
      </c>
      <c r="B23" s="26" t="s">
        <v>149</v>
      </c>
      <c r="C23" s="371">
        <v>525</v>
      </c>
      <c r="D23" s="459">
        <v>0</v>
      </c>
      <c r="E23" s="140"/>
      <c r="F23" s="139"/>
      <c r="G23" s="141"/>
      <c r="H23" s="138">
        <f t="shared" si="2"/>
        <v>0</v>
      </c>
      <c r="I23" s="276"/>
      <c r="J23" s="357"/>
      <c r="K23" s="351">
        <f t="shared" si="0"/>
        <v>0</v>
      </c>
      <c r="L23" s="376">
        <f>SUMIFS('Smlouvy, zakázky a jiné potřeby'!$U$18:$U$217,'Smlouvy, zakázky a jiné potřeby'!$A$18:$A$217,L$9,'Smlouvy, zakázky a jiné potřeby'!$I$18:$I$217,$C23)</f>
        <v>0</v>
      </c>
      <c r="M23" s="376">
        <f>SUMIFS('Smlouvy, zakázky a jiné potřeby'!$U$18:$U$217,'Smlouvy, zakázky a jiné potřeby'!$A$18:$A$217,M$9,'Smlouvy, zakázky a jiné potřeby'!$I$18:$I$217,$C23)</f>
        <v>0</v>
      </c>
      <c r="N23" s="376">
        <f>SUMIFS('Smlouvy, zakázky a jiné potřeby'!$U$18:$U$217,'Smlouvy, zakázky a jiné potřeby'!$A$18:$A$217,N$9,'Smlouvy, zakázky a jiné potřeby'!$I$18:$I$217,$C23)</f>
        <v>0</v>
      </c>
      <c r="O23" s="376">
        <f>SUMIFS('Smlouvy, zakázky a jiné potřeby'!$U$18:$U$217,'Smlouvy, zakázky a jiné potřeby'!$A$18:$A$217,O$9,'Smlouvy, zakázky a jiné potřeby'!$I$18:$I$217,$C23)</f>
        <v>0</v>
      </c>
    </row>
    <row r="24" spans="1:15" ht="12.75" customHeight="1" x14ac:dyDescent="0.2">
      <c r="A24" s="29">
        <v>15</v>
      </c>
      <c r="B24" s="26" t="s">
        <v>150</v>
      </c>
      <c r="C24" s="371">
        <v>527</v>
      </c>
      <c r="D24" s="459">
        <v>0</v>
      </c>
      <c r="E24" s="140"/>
      <c r="F24" s="139"/>
      <c r="G24" s="141"/>
      <c r="H24" s="138">
        <f t="shared" si="2"/>
        <v>0</v>
      </c>
      <c r="I24" s="276"/>
      <c r="J24" s="357"/>
      <c r="K24" s="351">
        <f t="shared" si="0"/>
        <v>0</v>
      </c>
      <c r="L24" s="376">
        <f>SUMIFS('Smlouvy, zakázky a jiné potřeby'!$U$18:$U$217,'Smlouvy, zakázky a jiné potřeby'!$A$18:$A$217,L$9,'Smlouvy, zakázky a jiné potřeby'!$I$18:$I$217,$C24)</f>
        <v>0</v>
      </c>
      <c r="M24" s="376">
        <f>SUMIFS('Smlouvy, zakázky a jiné potřeby'!$U$18:$U$217,'Smlouvy, zakázky a jiné potřeby'!$A$18:$A$217,M$9,'Smlouvy, zakázky a jiné potřeby'!$I$18:$I$217,$C24)</f>
        <v>0</v>
      </c>
      <c r="N24" s="376">
        <f>SUMIFS('Smlouvy, zakázky a jiné potřeby'!$U$18:$U$217,'Smlouvy, zakázky a jiné potřeby'!$A$18:$A$217,N$9,'Smlouvy, zakázky a jiné potřeby'!$I$18:$I$217,$C24)</f>
        <v>0</v>
      </c>
      <c r="O24" s="376">
        <f>SUMIFS('Smlouvy, zakázky a jiné potřeby'!$U$18:$U$217,'Smlouvy, zakázky a jiné potřeby'!$A$18:$A$217,O$9,'Smlouvy, zakázky a jiné potřeby'!$I$18:$I$217,$C24)</f>
        <v>0</v>
      </c>
    </row>
    <row r="25" spans="1:15" ht="12.75" customHeight="1" x14ac:dyDescent="0.2">
      <c r="A25" s="29">
        <v>16</v>
      </c>
      <c r="B25" s="26" t="s">
        <v>151</v>
      </c>
      <c r="C25" s="371">
        <v>528</v>
      </c>
      <c r="D25" s="459">
        <v>0</v>
      </c>
      <c r="E25" s="140"/>
      <c r="F25" s="139"/>
      <c r="G25" s="141"/>
      <c r="H25" s="138">
        <f t="shared" si="2"/>
        <v>0</v>
      </c>
      <c r="I25" s="276"/>
      <c r="J25" s="357"/>
      <c r="K25" s="351">
        <f t="shared" si="0"/>
        <v>0</v>
      </c>
      <c r="L25" s="376">
        <f>SUMIFS('Smlouvy, zakázky a jiné potřeby'!$U$18:$U$217,'Smlouvy, zakázky a jiné potřeby'!$A$18:$A$217,L$9,'Smlouvy, zakázky a jiné potřeby'!$I$18:$I$217,$C25)</f>
        <v>0</v>
      </c>
      <c r="M25" s="376">
        <f>SUMIFS('Smlouvy, zakázky a jiné potřeby'!$U$18:$U$217,'Smlouvy, zakázky a jiné potřeby'!$A$18:$A$217,M$9,'Smlouvy, zakázky a jiné potřeby'!$I$18:$I$217,$C25)</f>
        <v>0</v>
      </c>
      <c r="N25" s="376">
        <f>SUMIFS('Smlouvy, zakázky a jiné potřeby'!$U$18:$U$217,'Smlouvy, zakázky a jiné potřeby'!$A$18:$A$217,N$9,'Smlouvy, zakázky a jiné potřeby'!$I$18:$I$217,$C25)</f>
        <v>0</v>
      </c>
      <c r="O25" s="376">
        <f>SUMIFS('Smlouvy, zakázky a jiné potřeby'!$U$18:$U$217,'Smlouvy, zakázky a jiné potřeby'!$A$18:$A$217,O$9,'Smlouvy, zakázky a jiné potřeby'!$I$18:$I$217,$C25)</f>
        <v>0</v>
      </c>
    </row>
    <row r="26" spans="1:15" ht="12.75" customHeight="1" x14ac:dyDescent="0.2">
      <c r="A26" s="29">
        <v>17</v>
      </c>
      <c r="B26" s="33" t="s">
        <v>152</v>
      </c>
      <c r="C26" s="371">
        <v>549</v>
      </c>
      <c r="D26" s="459">
        <v>0</v>
      </c>
      <c r="E26" s="144"/>
      <c r="F26" s="139"/>
      <c r="G26" s="141"/>
      <c r="H26" s="138">
        <f t="shared" si="2"/>
        <v>0</v>
      </c>
      <c r="I26" s="276"/>
      <c r="J26" s="357"/>
      <c r="K26" s="351">
        <f t="shared" si="0"/>
        <v>0</v>
      </c>
      <c r="L26" s="376">
        <f>SUMIFS('Smlouvy, zakázky a jiné potřeby'!$U$18:$U$217,'Smlouvy, zakázky a jiné potřeby'!$A$18:$A$217,L$9,'Smlouvy, zakázky a jiné potřeby'!$I$18:$I$217,$C26)</f>
        <v>0</v>
      </c>
      <c r="M26" s="376">
        <f>SUMIFS('Smlouvy, zakázky a jiné potřeby'!$U$18:$U$217,'Smlouvy, zakázky a jiné potřeby'!$A$18:$A$217,M$9,'Smlouvy, zakázky a jiné potřeby'!$I$18:$I$217,$C26)</f>
        <v>0</v>
      </c>
      <c r="N26" s="376">
        <f>SUMIFS('Smlouvy, zakázky a jiné potřeby'!$U$18:$U$217,'Smlouvy, zakázky a jiné potřeby'!$A$18:$A$217,N$9,'Smlouvy, zakázky a jiné potřeby'!$I$18:$I$217,$C26)</f>
        <v>0</v>
      </c>
      <c r="O26" s="376">
        <f>SUMIFS('Smlouvy, zakázky a jiné potřeby'!$U$18:$U$217,'Smlouvy, zakázky a jiné potřeby'!$A$18:$A$217,O$9,'Smlouvy, zakázky a jiné potřeby'!$I$18:$I$217,$C26)</f>
        <v>0</v>
      </c>
    </row>
    <row r="27" spans="1:15" ht="12.75" customHeight="1" x14ac:dyDescent="0.2">
      <c r="A27" s="34">
        <v>18</v>
      </c>
      <c r="B27" s="33" t="s">
        <v>153</v>
      </c>
      <c r="C27" s="372">
        <v>551</v>
      </c>
      <c r="D27" s="459">
        <v>0</v>
      </c>
      <c r="E27" s="144"/>
      <c r="F27" s="143"/>
      <c r="G27" s="145"/>
      <c r="H27" s="138">
        <f t="shared" si="2"/>
        <v>0</v>
      </c>
      <c r="I27" s="276"/>
      <c r="J27" s="357"/>
      <c r="K27" s="351">
        <f t="shared" si="0"/>
        <v>0</v>
      </c>
      <c r="L27" s="376">
        <f>SUMIFS('Smlouvy, zakázky a jiné potřeby'!$U$18:$U$217,'Smlouvy, zakázky a jiné potřeby'!$A$18:$A$217,L$9,'Smlouvy, zakázky a jiné potřeby'!$I$18:$I$217,$C27)</f>
        <v>0</v>
      </c>
      <c r="M27" s="376">
        <f>SUMIFS('Smlouvy, zakázky a jiné potřeby'!$U$18:$U$217,'Smlouvy, zakázky a jiné potřeby'!$A$18:$A$217,M$9,'Smlouvy, zakázky a jiné potřeby'!$I$18:$I$217,$C27)</f>
        <v>0</v>
      </c>
      <c r="N27" s="376">
        <f>SUMIFS('Smlouvy, zakázky a jiné potřeby'!$U$18:$U$217,'Smlouvy, zakázky a jiné potřeby'!$A$18:$A$217,N$9,'Smlouvy, zakázky a jiné potřeby'!$I$18:$I$217,$C27)</f>
        <v>0</v>
      </c>
      <c r="O27" s="376">
        <f>SUMIFS('Smlouvy, zakázky a jiné potřeby'!$U$18:$U$217,'Smlouvy, zakázky a jiné potřeby'!$A$18:$A$217,O$9,'Smlouvy, zakázky a jiné potřeby'!$I$18:$I$217,$C27)</f>
        <v>0</v>
      </c>
    </row>
    <row r="28" spans="1:15" ht="12.75" customHeight="1" x14ac:dyDescent="0.2">
      <c r="A28" s="34">
        <v>19</v>
      </c>
      <c r="B28" s="33" t="s">
        <v>154</v>
      </c>
      <c r="C28" s="372">
        <v>558</v>
      </c>
      <c r="D28" s="459">
        <v>0</v>
      </c>
      <c r="E28" s="144"/>
      <c r="F28" s="143"/>
      <c r="G28" s="145"/>
      <c r="H28" s="138">
        <f t="shared" si="2"/>
        <v>0</v>
      </c>
      <c r="I28" s="276"/>
      <c r="J28" s="357"/>
      <c r="K28" s="351">
        <f t="shared" si="0"/>
        <v>0</v>
      </c>
      <c r="L28" s="376">
        <f>SUMIFS('Smlouvy, zakázky a jiné potřeby'!$U$18:$U$217,'Smlouvy, zakázky a jiné potřeby'!$A$18:$A$217,L$9,'Smlouvy, zakázky a jiné potřeby'!$I$18:$I$217,$C28)</f>
        <v>0</v>
      </c>
      <c r="M28" s="376">
        <f>SUMIFS('Smlouvy, zakázky a jiné potřeby'!$U$18:$U$217,'Smlouvy, zakázky a jiné potřeby'!$A$18:$A$217,M$9,'Smlouvy, zakázky a jiné potřeby'!$I$18:$I$217,$C28)</f>
        <v>0</v>
      </c>
      <c r="N28" s="376">
        <f>SUMIFS('Smlouvy, zakázky a jiné potřeby'!$U$18:$U$217,'Smlouvy, zakázky a jiné potřeby'!$A$18:$A$217,N$9,'Smlouvy, zakázky a jiné potřeby'!$I$18:$I$217,$C28)</f>
        <v>0</v>
      </c>
      <c r="O28" s="376">
        <f>SUMIFS('Smlouvy, zakázky a jiné potřeby'!$U$18:$U$217,'Smlouvy, zakázky a jiné potřeby'!$A$18:$A$217,O$9,'Smlouvy, zakázky a jiné potřeby'!$I$18:$I$217,$C28)</f>
        <v>0</v>
      </c>
    </row>
    <row r="29" spans="1:15" ht="12.75" customHeight="1" thickBot="1" x14ac:dyDescent="0.25">
      <c r="A29" s="34">
        <v>21</v>
      </c>
      <c r="B29" s="33" t="s">
        <v>155</v>
      </c>
      <c r="C29" s="372">
        <v>563</v>
      </c>
      <c r="D29" s="459">
        <v>0</v>
      </c>
      <c r="E29" s="144"/>
      <c r="F29" s="146"/>
      <c r="G29" s="145"/>
      <c r="H29" s="138">
        <f t="shared" si="2"/>
        <v>0</v>
      </c>
      <c r="I29" s="276"/>
      <c r="J29" s="357"/>
      <c r="K29" s="351">
        <f t="shared" si="0"/>
        <v>0</v>
      </c>
      <c r="L29" s="376">
        <f>SUMIFS('Smlouvy, zakázky a jiné potřeby'!$U$18:$U$217,'Smlouvy, zakázky a jiné potřeby'!$A$18:$A$217,L$9,'Smlouvy, zakázky a jiné potřeby'!$I$18:$I$217,$C29)</f>
        <v>0</v>
      </c>
      <c r="M29" s="376">
        <f>SUMIFS('Smlouvy, zakázky a jiné potřeby'!$U$18:$U$217,'Smlouvy, zakázky a jiné potřeby'!$A$18:$A$217,M$9,'Smlouvy, zakázky a jiné potřeby'!$I$18:$I$217,$C29)</f>
        <v>0</v>
      </c>
      <c r="N29" s="376">
        <f>SUMIFS('Smlouvy, zakázky a jiné potřeby'!$U$18:$U$217,'Smlouvy, zakázky a jiné potřeby'!$A$18:$A$217,N$9,'Smlouvy, zakázky a jiné potřeby'!$I$18:$I$217,$C29)</f>
        <v>0</v>
      </c>
      <c r="O29" s="376">
        <f>SUMIFS('Smlouvy, zakázky a jiné potřeby'!$U$18:$U$217,'Smlouvy, zakázky a jiné potřeby'!$A$18:$A$217,O$9,'Smlouvy, zakázky a jiné potřeby'!$I$18:$I$217,$C29)</f>
        <v>0</v>
      </c>
    </row>
    <row r="30" spans="1:15" ht="12.75" customHeight="1" thickBot="1" x14ac:dyDescent="0.25">
      <c r="A30" s="35">
        <v>22</v>
      </c>
      <c r="B30" s="36" t="s">
        <v>156</v>
      </c>
      <c r="C30" s="37"/>
      <c r="D30" s="460">
        <f>SUM(D11:D29)-D19</f>
        <v>0</v>
      </c>
      <c r="E30" s="148">
        <f>SUM(E11:E29)-E19</f>
        <v>0</v>
      </c>
      <c r="F30" s="147">
        <f>SUM(F11:F29)-F19</f>
        <v>0</v>
      </c>
      <c r="G30" s="149">
        <f>SUM(G11:G29)-G19</f>
        <v>0</v>
      </c>
      <c r="H30" s="147">
        <f>SUM(H11:H29)-H19</f>
        <v>0</v>
      </c>
      <c r="I30" s="278"/>
      <c r="K30" s="351"/>
      <c r="L30" s="376"/>
      <c r="M30" s="376"/>
      <c r="N30" s="376"/>
      <c r="O30" s="376"/>
    </row>
    <row r="31" spans="1:15" ht="12.75" customHeight="1" thickBot="1" x14ac:dyDescent="0.25">
      <c r="A31" s="35">
        <v>23</v>
      </c>
      <c r="B31" s="36" t="s">
        <v>157</v>
      </c>
      <c r="C31" s="373">
        <v>671</v>
      </c>
      <c r="D31" s="285"/>
      <c r="E31" s="150"/>
      <c r="F31" s="151"/>
      <c r="G31" s="149"/>
      <c r="H31" s="152">
        <f>D31+E31+F31+G31</f>
        <v>0</v>
      </c>
      <c r="I31" s="283"/>
      <c r="K31" s="351"/>
      <c r="L31" s="376"/>
      <c r="M31" s="376"/>
      <c r="N31" s="376"/>
      <c r="O31" s="376"/>
    </row>
    <row r="32" spans="1:15" ht="12.75" customHeight="1" thickBot="1" x14ac:dyDescent="0.25">
      <c r="A32" s="35">
        <v>24</v>
      </c>
      <c r="B32" s="38" t="s">
        <v>158</v>
      </c>
      <c r="C32" s="39"/>
      <c r="D32" s="461">
        <f>D31-D30</f>
        <v>0</v>
      </c>
      <c r="E32" s="154">
        <f>E31-E30</f>
        <v>0</v>
      </c>
      <c r="F32" s="153">
        <f>F31-F30</f>
        <v>0</v>
      </c>
      <c r="G32" s="155">
        <f>G31-G30</f>
        <v>0</v>
      </c>
      <c r="H32" s="156">
        <f>H31-H30</f>
        <v>0</v>
      </c>
      <c r="I32" s="279"/>
      <c r="K32" s="351"/>
      <c r="L32" s="376"/>
      <c r="M32" s="376"/>
      <c r="N32" s="376"/>
      <c r="O32" s="376"/>
    </row>
    <row r="33" spans="1:15" ht="12.75" customHeight="1" thickBot="1" x14ac:dyDescent="0.25">
      <c r="A33" s="40">
        <v>25</v>
      </c>
      <c r="B33" s="38" t="s">
        <v>159</v>
      </c>
      <c r="C33" s="370" t="s">
        <v>106</v>
      </c>
      <c r="D33" s="331"/>
      <c r="E33" s="154"/>
      <c r="F33" s="153"/>
      <c r="G33" s="155"/>
      <c r="H33" s="153">
        <f>D33</f>
        <v>0</v>
      </c>
      <c r="I33" s="279"/>
      <c r="K33" s="351">
        <f t="shared" si="0"/>
        <v>0</v>
      </c>
      <c r="L33" s="376">
        <f>SUMIFS('Smlouvy, zakázky a jiné potřeby'!$U$18:$U$217,'Smlouvy, zakázky a jiné potřeby'!$A$18:$A$217,L$9,'Smlouvy, zakázky a jiné potřeby'!$I$18:$I$217,$C33)</f>
        <v>0</v>
      </c>
      <c r="M33" s="376">
        <f>SUMIFS('Smlouvy, zakázky a jiné potřeby'!$U$18:$U$217,'Smlouvy, zakázky a jiné potřeby'!$A$18:$A$217,M$9,'Smlouvy, zakázky a jiné potřeby'!$I$18:$I$217,$C33)</f>
        <v>0</v>
      </c>
      <c r="N33" s="376">
        <f>SUMIFS('Smlouvy, zakázky a jiné potřeby'!$U$18:$U$217,'Smlouvy, zakázky a jiné potřeby'!$A$18:$A$217,N$9,'Smlouvy, zakázky a jiné potřeby'!$I$18:$I$217,$C33)</f>
        <v>0</v>
      </c>
      <c r="O33" s="376">
        <f>SUMIFS('Smlouvy, zakázky a jiné potřeby'!$U$18:$U$217,'Smlouvy, zakázky a jiné potřeby'!$A$18:$A$217,O$9,'Smlouvy, zakázky a jiné potřeby'!$I$18:$I$217,$C33)</f>
        <v>0</v>
      </c>
    </row>
    <row r="34" spans="1:15" ht="12.75" customHeight="1" thickBot="1" x14ac:dyDescent="0.25">
      <c r="A34" s="35"/>
      <c r="B34" s="41" t="s">
        <v>507</v>
      </c>
      <c r="C34" s="42"/>
      <c r="D34" s="157"/>
      <c r="E34" s="158"/>
      <c r="F34" s="159"/>
      <c r="G34" s="160"/>
      <c r="H34" s="161"/>
      <c r="I34" s="284"/>
      <c r="K34" s="350"/>
      <c r="L34" s="376"/>
      <c r="M34" s="376"/>
      <c r="N34" s="376"/>
      <c r="O34" s="376"/>
    </row>
    <row r="35" spans="1:15" ht="12.75" customHeight="1" x14ac:dyDescent="0.2">
      <c r="A35" s="43"/>
      <c r="B35" s="44"/>
      <c r="C35" s="31"/>
      <c r="D35" s="31"/>
      <c r="E35" s="28"/>
      <c r="F35" s="28"/>
      <c r="G35" s="28"/>
    </row>
    <row r="36" spans="1:15" ht="12.75" customHeight="1" x14ac:dyDescent="0.25">
      <c r="A36" s="43"/>
      <c r="B36" s="45" t="s">
        <v>160</v>
      </c>
      <c r="C36" s="45"/>
      <c r="D36" s="31"/>
      <c r="E36" s="28"/>
      <c r="F36" s="28"/>
      <c r="G36" s="28"/>
    </row>
    <row r="37" spans="1:15" ht="12.75" customHeight="1" x14ac:dyDescent="0.25">
      <c r="A37" s="43"/>
      <c r="B37" s="45"/>
      <c r="C37" s="45"/>
      <c r="D37" s="31"/>
      <c r="E37" s="28"/>
      <c r="F37" s="28"/>
      <c r="G37" s="28"/>
    </row>
    <row r="38" spans="1:15" ht="12.75" customHeight="1" x14ac:dyDescent="0.25">
      <c r="A38" s="43"/>
      <c r="B38" s="45"/>
      <c r="C38" s="45"/>
      <c r="D38" s="31"/>
      <c r="E38" s="31"/>
      <c r="F38" s="31"/>
      <c r="G38" s="28"/>
    </row>
    <row r="39" spans="1:15" x14ac:dyDescent="0.2">
      <c r="A39" s="43"/>
      <c r="B39" s="281" t="s">
        <v>161</v>
      </c>
      <c r="C39" s="535"/>
      <c r="D39" s="535"/>
      <c r="E39" s="46"/>
      <c r="F39" s="46"/>
      <c r="G39" s="28"/>
    </row>
    <row r="40" spans="1:15" x14ac:dyDescent="0.2">
      <c r="A40" s="43"/>
      <c r="B40" s="280" t="s">
        <v>465</v>
      </c>
      <c r="C40" s="536"/>
      <c r="D40" s="536"/>
      <c r="E40" s="46"/>
      <c r="F40" s="46"/>
      <c r="G40" s="28"/>
    </row>
    <row r="41" spans="1:15" ht="14.25" x14ac:dyDescent="0.2">
      <c r="A41" s="48"/>
      <c r="B41" s="281" t="s">
        <v>162</v>
      </c>
      <c r="C41" s="282"/>
      <c r="D41" s="31"/>
      <c r="E41" s="49"/>
      <c r="F41" s="49"/>
      <c r="G41" s="50"/>
    </row>
    <row r="42" spans="1:15" ht="15.75" x14ac:dyDescent="0.25">
      <c r="A42" s="51"/>
      <c r="B42" s="52"/>
      <c r="C42" s="52"/>
      <c r="D42" s="31"/>
      <c r="E42" s="7"/>
      <c r="F42" s="7"/>
      <c r="G42" s="7"/>
    </row>
    <row r="43" spans="1:15" ht="15.75" x14ac:dyDescent="0.25">
      <c r="A43" s="53"/>
      <c r="B43" s="52"/>
      <c r="C43" s="52"/>
      <c r="D43" s="31"/>
      <c r="E43" s="7"/>
      <c r="F43" s="7"/>
      <c r="G43" s="7"/>
    </row>
    <row r="44" spans="1:15" ht="15.75" x14ac:dyDescent="0.25">
      <c r="A44" s="54"/>
      <c r="B44" s="52"/>
      <c r="C44" s="52"/>
      <c r="D44" s="31"/>
      <c r="E44" s="7"/>
      <c r="F44" s="7"/>
      <c r="G44" s="7"/>
    </row>
    <row r="45" spans="1:15" ht="15.75" x14ac:dyDescent="0.25">
      <c r="A45" s="55"/>
      <c r="B45" s="52"/>
      <c r="C45" s="52"/>
      <c r="D45" s="31"/>
      <c r="E45" s="7"/>
      <c r="F45" s="7"/>
      <c r="G45" s="7"/>
    </row>
    <row r="46" spans="1:15" ht="15.75" x14ac:dyDescent="0.25">
      <c r="A46" s="52"/>
      <c r="B46" s="52"/>
      <c r="C46" s="52"/>
      <c r="D46" s="31"/>
      <c r="E46" s="7"/>
      <c r="F46" s="7"/>
      <c r="G46" s="7"/>
    </row>
    <row r="47" spans="1:15" ht="15.75" x14ac:dyDescent="0.25">
      <c r="A47" s="45"/>
      <c r="B47" s="45"/>
      <c r="C47" s="45"/>
      <c r="D47" s="45"/>
    </row>
    <row r="48" spans="1:15" ht="15.75" x14ac:dyDescent="0.25">
      <c r="A48" s="45"/>
      <c r="B48" s="45"/>
      <c r="C48" s="45"/>
      <c r="D48" s="52"/>
    </row>
    <row r="49" spans="1:4" ht="15.75" x14ac:dyDescent="0.25">
      <c r="A49" s="45"/>
      <c r="B49" s="45"/>
      <c r="C49" s="45"/>
      <c r="D49" s="52"/>
    </row>
    <row r="50" spans="1:4" ht="15.75" x14ac:dyDescent="0.25">
      <c r="A50" s="47"/>
      <c r="B50" s="45"/>
      <c r="C50" s="45"/>
      <c r="D50" s="47"/>
    </row>
    <row r="51" spans="1:4" ht="15.75" x14ac:dyDescent="0.25">
      <c r="A51" s="45"/>
      <c r="B51" s="52"/>
      <c r="C51" s="52"/>
      <c r="D51" s="52"/>
    </row>
  </sheetData>
  <sheetProtection autoFilter="0"/>
  <mergeCells count="3">
    <mergeCell ref="A7:B7"/>
    <mergeCell ref="C39:D39"/>
    <mergeCell ref="C40:D40"/>
  </mergeCells>
  <conditionalFormatting sqref="K9:K34">
    <cfRule type="cellIs" dxfId="2" priority="12" operator="notEqual">
      <formula>0</formula>
    </cfRule>
  </conditionalFormatting>
  <conditionalFormatting sqref="D11:D29">
    <cfRule type="cellIs" dxfId="1" priority="2" operator="notEqual">
      <formula>$K11</formula>
    </cfRule>
  </conditionalFormatting>
  <conditionalFormatting sqref="D33">
    <cfRule type="cellIs" dxfId="0" priority="1" operator="notEqual">
      <formula>$K$33</formula>
    </cfRule>
  </conditionalFormatting>
  <pageMargins left="0.78740157480314965" right="0.78740157480314965" top="0.39370078740157483" bottom="0.19685039370078741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98"/>
  <sheetViews>
    <sheetView workbookViewId="0">
      <selection activeCell="D3" sqref="D3"/>
    </sheetView>
  </sheetViews>
  <sheetFormatPr defaultColWidth="8.85546875" defaultRowHeight="15" x14ac:dyDescent="0.25"/>
  <cols>
    <col min="1" max="1" width="36.7109375" style="242" customWidth="1"/>
    <col min="2" max="2" width="10.42578125" style="243" customWidth="1"/>
    <col min="3" max="5" width="36.7109375" style="242" customWidth="1"/>
    <col min="6" max="6" width="18.140625" style="242" customWidth="1"/>
    <col min="7" max="7" width="6" style="243" customWidth="1"/>
    <col min="8" max="8" width="8.85546875" style="241"/>
    <col min="9" max="14" width="18.140625" style="242" customWidth="1"/>
    <col min="15" max="16384" width="8.85546875" style="241"/>
  </cols>
  <sheetData>
    <row r="1" spans="1:14" s="237" customFormat="1" ht="24" x14ac:dyDescent="0.25">
      <c r="A1" s="236" t="s">
        <v>1</v>
      </c>
      <c r="B1" s="236" t="s">
        <v>487</v>
      </c>
      <c r="C1" s="236" t="s">
        <v>46</v>
      </c>
      <c r="D1" s="236" t="s">
        <v>70</v>
      </c>
      <c r="E1" s="236" t="s">
        <v>93</v>
      </c>
      <c r="F1" s="236" t="s">
        <v>94</v>
      </c>
      <c r="G1" s="236" t="s">
        <v>331</v>
      </c>
      <c r="H1" s="236" t="s">
        <v>332</v>
      </c>
      <c r="I1" s="236" t="s">
        <v>334</v>
      </c>
      <c r="J1" s="236" t="s">
        <v>352</v>
      </c>
      <c r="K1" s="236" t="s">
        <v>353</v>
      </c>
      <c r="L1" s="236" t="s">
        <v>362</v>
      </c>
      <c r="M1" s="236" t="s">
        <v>363</v>
      </c>
      <c r="N1" s="236" t="s">
        <v>391</v>
      </c>
    </row>
    <row r="2" spans="1:14" ht="60" x14ac:dyDescent="0.25">
      <c r="A2" s="238" t="s">
        <v>2</v>
      </c>
      <c r="B2" s="240" t="s">
        <v>488</v>
      </c>
      <c r="C2" s="238" t="s">
        <v>49</v>
      </c>
      <c r="D2" s="238" t="s">
        <v>71</v>
      </c>
      <c r="E2" s="238" t="s">
        <v>98</v>
      </c>
      <c r="F2" s="239" t="s">
        <v>116</v>
      </c>
      <c r="G2" s="240" t="s">
        <v>106</v>
      </c>
      <c r="H2" s="240" t="s">
        <v>106</v>
      </c>
      <c r="I2" s="239" t="s">
        <v>335</v>
      </c>
      <c r="J2" s="239" t="s">
        <v>354</v>
      </c>
      <c r="K2" s="239" t="s">
        <v>384</v>
      </c>
      <c r="L2" s="239" t="s">
        <v>375</v>
      </c>
      <c r="M2" s="239" t="s">
        <v>378</v>
      </c>
      <c r="N2" s="239" t="s">
        <v>370</v>
      </c>
    </row>
    <row r="3" spans="1:14" ht="48" x14ac:dyDescent="0.25">
      <c r="A3" s="238" t="s">
        <v>403</v>
      </c>
      <c r="B3" s="240" t="s">
        <v>488</v>
      </c>
      <c r="C3" s="238" t="s">
        <v>58</v>
      </c>
      <c r="D3" s="238" t="s">
        <v>72</v>
      </c>
      <c r="E3" s="238" t="s">
        <v>99</v>
      </c>
      <c r="F3" s="239" t="s">
        <v>115</v>
      </c>
      <c r="G3" s="240" t="s">
        <v>105</v>
      </c>
      <c r="H3" s="240" t="s">
        <v>105</v>
      </c>
      <c r="I3" s="239" t="s">
        <v>338</v>
      </c>
      <c r="J3" s="239" t="s">
        <v>355</v>
      </c>
      <c r="K3" s="239" t="s">
        <v>385</v>
      </c>
      <c r="L3" s="239" t="s">
        <v>374</v>
      </c>
      <c r="M3" s="239" t="s">
        <v>379</v>
      </c>
      <c r="N3" s="239" t="s">
        <v>371</v>
      </c>
    </row>
    <row r="4" spans="1:14" ht="60" x14ac:dyDescent="0.25">
      <c r="A4" s="238" t="s">
        <v>3</v>
      </c>
      <c r="B4" s="240" t="s">
        <v>488</v>
      </c>
      <c r="C4" s="238" t="s">
        <v>64</v>
      </c>
      <c r="D4" s="238" t="s">
        <v>73</v>
      </c>
      <c r="E4" s="238" t="s">
        <v>100</v>
      </c>
      <c r="F4" s="239" t="s">
        <v>114</v>
      </c>
      <c r="G4" s="240"/>
      <c r="H4" s="240" t="s">
        <v>169</v>
      </c>
      <c r="I4" s="239" t="s">
        <v>339</v>
      </c>
      <c r="J4" s="239"/>
      <c r="K4" s="238" t="s">
        <v>387</v>
      </c>
      <c r="L4" s="239" t="s">
        <v>373</v>
      </c>
      <c r="M4" s="238" t="s">
        <v>380</v>
      </c>
      <c r="N4" s="238"/>
    </row>
    <row r="5" spans="1:14" ht="24" x14ac:dyDescent="0.25">
      <c r="A5" s="238" t="s">
        <v>4</v>
      </c>
      <c r="B5" s="240" t="s">
        <v>488</v>
      </c>
      <c r="C5" s="238" t="s">
        <v>59</v>
      </c>
      <c r="D5" s="238" t="s">
        <v>74</v>
      </c>
      <c r="E5" s="238" t="s">
        <v>101</v>
      </c>
      <c r="F5" s="239" t="s">
        <v>469</v>
      </c>
      <c r="G5" s="240"/>
      <c r="H5" s="240" t="s">
        <v>170</v>
      </c>
      <c r="I5" s="242" t="s">
        <v>396</v>
      </c>
      <c r="J5" s="238"/>
      <c r="K5" s="239" t="s">
        <v>386</v>
      </c>
      <c r="L5" s="238" t="s">
        <v>369</v>
      </c>
      <c r="M5" s="238" t="s">
        <v>381</v>
      </c>
      <c r="N5" s="238"/>
    </row>
    <row r="6" spans="1:14" ht="72" x14ac:dyDescent="0.25">
      <c r="A6" s="238" t="s">
        <v>5</v>
      </c>
      <c r="B6" s="240" t="s">
        <v>489</v>
      </c>
      <c r="C6" s="238" t="s">
        <v>50</v>
      </c>
      <c r="D6" s="238" t="s">
        <v>75</v>
      </c>
      <c r="E6" s="238" t="s">
        <v>119</v>
      </c>
      <c r="F6" s="239" t="s">
        <v>118</v>
      </c>
      <c r="G6" s="240"/>
      <c r="H6" s="240" t="s">
        <v>467</v>
      </c>
      <c r="I6" s="239" t="s">
        <v>336</v>
      </c>
      <c r="J6" s="238"/>
      <c r="K6" s="242" t="s">
        <v>388</v>
      </c>
      <c r="L6" s="238" t="s">
        <v>367</v>
      </c>
      <c r="M6" s="238" t="s">
        <v>382</v>
      </c>
      <c r="N6" s="238"/>
    </row>
    <row r="7" spans="1:14" ht="48" x14ac:dyDescent="0.25">
      <c r="A7" s="238" t="s">
        <v>6</v>
      </c>
      <c r="B7" s="240" t="s">
        <v>489</v>
      </c>
      <c r="C7" s="238" t="s">
        <v>60</v>
      </c>
      <c r="D7" s="238" t="s">
        <v>76</v>
      </c>
      <c r="E7" s="238"/>
      <c r="F7" s="239" t="s">
        <v>117</v>
      </c>
      <c r="G7" s="240"/>
      <c r="H7" s="240" t="s">
        <v>468</v>
      </c>
      <c r="I7" s="239" t="s">
        <v>340</v>
      </c>
      <c r="J7" s="238"/>
      <c r="K7" s="238" t="s">
        <v>349</v>
      </c>
      <c r="L7" s="238" t="s">
        <v>372</v>
      </c>
      <c r="M7" s="238" t="s">
        <v>383</v>
      </c>
      <c r="N7" s="238"/>
    </row>
    <row r="8" spans="1:14" ht="24" x14ac:dyDescent="0.25">
      <c r="A8" s="238" t="s">
        <v>7</v>
      </c>
      <c r="B8" s="240" t="s">
        <v>490</v>
      </c>
      <c r="C8" s="238" t="s">
        <v>65</v>
      </c>
      <c r="D8" s="238" t="s">
        <v>77</v>
      </c>
      <c r="E8" s="238"/>
      <c r="G8" s="240"/>
      <c r="I8" s="238"/>
      <c r="J8" s="238"/>
      <c r="K8" s="238" t="s">
        <v>366</v>
      </c>
      <c r="L8" s="238" t="s">
        <v>376</v>
      </c>
    </row>
    <row r="9" spans="1:14" ht="24" x14ac:dyDescent="0.25">
      <c r="A9" s="360" t="s">
        <v>8</v>
      </c>
      <c r="B9" s="361" t="s">
        <v>491</v>
      </c>
      <c r="C9" s="238" t="s">
        <v>61</v>
      </c>
      <c r="D9" s="238" t="s">
        <v>78</v>
      </c>
      <c r="E9" s="238"/>
      <c r="F9" s="238"/>
      <c r="G9" s="240"/>
      <c r="I9" s="238"/>
      <c r="J9" s="238"/>
      <c r="K9" s="238"/>
      <c r="L9" s="238" t="s">
        <v>365</v>
      </c>
      <c r="M9" s="238"/>
      <c r="N9" s="238"/>
    </row>
    <row r="10" spans="1:14" ht="24" x14ac:dyDescent="0.25">
      <c r="A10" s="238" t="s">
        <v>9</v>
      </c>
      <c r="B10" s="240" t="s">
        <v>492</v>
      </c>
      <c r="C10" s="238" t="s">
        <v>167</v>
      </c>
      <c r="D10" s="238" t="s">
        <v>79</v>
      </c>
      <c r="E10" s="238"/>
      <c r="F10" s="238"/>
      <c r="G10" s="240"/>
      <c r="I10" s="238"/>
      <c r="J10" s="238"/>
      <c r="K10" s="238"/>
      <c r="L10" s="238" t="s">
        <v>364</v>
      </c>
      <c r="M10" s="238"/>
      <c r="N10" s="238"/>
    </row>
    <row r="11" spans="1:14" ht="84" x14ac:dyDescent="0.25">
      <c r="A11" s="238" t="s">
        <v>404</v>
      </c>
      <c r="B11" s="240" t="s">
        <v>488</v>
      </c>
      <c r="C11" s="242" t="s">
        <v>447</v>
      </c>
      <c r="D11" s="238" t="s">
        <v>80</v>
      </c>
      <c r="E11" s="238"/>
      <c r="F11" s="238"/>
      <c r="G11" s="240"/>
      <c r="I11" s="238"/>
      <c r="J11" s="238"/>
      <c r="K11" s="238"/>
      <c r="L11" s="238" t="s">
        <v>377</v>
      </c>
      <c r="M11" s="238"/>
      <c r="N11" s="238"/>
    </row>
    <row r="12" spans="1:14" ht="36" x14ac:dyDescent="0.25">
      <c r="A12" s="238" t="s">
        <v>10</v>
      </c>
      <c r="B12" s="240" t="s">
        <v>488</v>
      </c>
      <c r="C12" s="238" t="s">
        <v>51</v>
      </c>
      <c r="D12" s="238" t="s">
        <v>81</v>
      </c>
      <c r="E12" s="238"/>
      <c r="F12" s="238"/>
      <c r="G12" s="240"/>
      <c r="I12" s="238"/>
      <c r="J12" s="238"/>
      <c r="K12" s="238"/>
      <c r="L12" s="238" t="s">
        <v>368</v>
      </c>
      <c r="M12" s="238"/>
      <c r="N12" s="238"/>
    </row>
    <row r="13" spans="1:14" x14ac:dyDescent="0.25">
      <c r="A13" s="238" t="s">
        <v>11</v>
      </c>
      <c r="B13" s="240" t="s">
        <v>488</v>
      </c>
      <c r="C13" s="238" t="s">
        <v>164</v>
      </c>
      <c r="D13" s="238" t="s">
        <v>82</v>
      </c>
      <c r="E13" s="238"/>
      <c r="F13" s="238"/>
      <c r="G13" s="240"/>
      <c r="I13" s="238"/>
      <c r="J13" s="238"/>
      <c r="K13" s="238"/>
      <c r="L13" s="238"/>
      <c r="M13" s="238"/>
      <c r="N13" s="238"/>
    </row>
    <row r="14" spans="1:14" ht="24" x14ac:dyDescent="0.25">
      <c r="A14" s="238" t="s">
        <v>12</v>
      </c>
      <c r="B14" s="240" t="s">
        <v>488</v>
      </c>
      <c r="C14" s="238" t="s">
        <v>52</v>
      </c>
      <c r="D14" s="238" t="s">
        <v>83</v>
      </c>
      <c r="E14" s="238"/>
      <c r="F14" s="238"/>
      <c r="G14" s="240"/>
      <c r="I14" s="238"/>
      <c r="J14" s="238"/>
      <c r="K14" s="238"/>
      <c r="L14" s="238"/>
      <c r="M14" s="238"/>
      <c r="N14" s="238"/>
    </row>
    <row r="15" spans="1:14" ht="24" x14ac:dyDescent="0.25">
      <c r="A15" s="238" t="s">
        <v>405</v>
      </c>
      <c r="B15" s="240" t="s">
        <v>488</v>
      </c>
      <c r="C15" s="238" t="s">
        <v>53</v>
      </c>
      <c r="D15" s="238" t="s">
        <v>84</v>
      </c>
      <c r="E15" s="238"/>
      <c r="F15" s="238"/>
      <c r="G15" s="240"/>
      <c r="I15" s="238"/>
      <c r="J15" s="238"/>
      <c r="K15" s="238"/>
      <c r="L15" s="238"/>
      <c r="M15" s="238"/>
      <c r="N15" s="238"/>
    </row>
    <row r="16" spans="1:14" ht="24" x14ac:dyDescent="0.25">
      <c r="A16" s="238" t="s">
        <v>13</v>
      </c>
      <c r="B16" s="240" t="s">
        <v>488</v>
      </c>
      <c r="C16" s="238" t="s">
        <v>62</v>
      </c>
      <c r="D16" s="238" t="s">
        <v>85</v>
      </c>
      <c r="E16" s="238"/>
      <c r="F16" s="238"/>
      <c r="G16" s="240"/>
      <c r="I16" s="238"/>
      <c r="J16" s="238"/>
      <c r="K16" s="238"/>
      <c r="L16" s="238"/>
      <c r="M16" s="238"/>
      <c r="N16" s="238"/>
    </row>
    <row r="17" spans="1:14" ht="24" x14ac:dyDescent="0.25">
      <c r="A17" s="238" t="s">
        <v>14</v>
      </c>
      <c r="B17" s="240" t="s">
        <v>493</v>
      </c>
      <c r="C17" s="238" t="s">
        <v>66</v>
      </c>
      <c r="D17" s="238" t="s">
        <v>86</v>
      </c>
      <c r="E17" s="238"/>
      <c r="F17" s="238"/>
      <c r="G17" s="240"/>
      <c r="I17" s="238"/>
      <c r="J17" s="238"/>
      <c r="K17" s="238"/>
      <c r="L17" s="238"/>
      <c r="M17" s="238"/>
      <c r="N17" s="238"/>
    </row>
    <row r="18" spans="1:14" ht="24" x14ac:dyDescent="0.25">
      <c r="A18" s="238" t="s">
        <v>406</v>
      </c>
      <c r="B18" s="240" t="s">
        <v>493</v>
      </c>
      <c r="C18" s="238" t="s">
        <v>63</v>
      </c>
      <c r="D18" s="238" t="s">
        <v>87</v>
      </c>
      <c r="E18" s="238"/>
      <c r="F18" s="238"/>
      <c r="G18" s="240"/>
      <c r="I18" s="238"/>
      <c r="J18" s="238"/>
      <c r="K18" s="238"/>
      <c r="L18" s="238"/>
      <c r="M18" s="238"/>
      <c r="N18" s="238"/>
    </row>
    <row r="19" spans="1:14" ht="24" x14ac:dyDescent="0.25">
      <c r="A19" s="238" t="s">
        <v>15</v>
      </c>
      <c r="B19" s="240" t="s">
        <v>494</v>
      </c>
      <c r="C19" s="238" t="s">
        <v>54</v>
      </c>
      <c r="D19" s="238" t="s">
        <v>88</v>
      </c>
      <c r="E19" s="238"/>
      <c r="F19" s="238"/>
      <c r="G19" s="240"/>
      <c r="I19" s="238"/>
      <c r="J19" s="238"/>
      <c r="K19" s="238"/>
      <c r="N19" s="238"/>
    </row>
    <row r="20" spans="1:14" ht="24" x14ac:dyDescent="0.25">
      <c r="A20" s="238" t="s">
        <v>16</v>
      </c>
      <c r="B20" s="240" t="s">
        <v>494</v>
      </c>
      <c r="C20" s="238" t="s">
        <v>67</v>
      </c>
      <c r="D20" s="238" t="s">
        <v>89</v>
      </c>
      <c r="E20" s="238"/>
      <c r="F20" s="238"/>
      <c r="G20" s="240"/>
      <c r="I20" s="238"/>
    </row>
    <row r="21" spans="1:14" ht="24" x14ac:dyDescent="0.25">
      <c r="A21" s="238" t="s">
        <v>47</v>
      </c>
      <c r="B21" s="240" t="s">
        <v>493</v>
      </c>
      <c r="C21" s="238" t="s">
        <v>68</v>
      </c>
      <c r="D21" s="238" t="s">
        <v>90</v>
      </c>
      <c r="E21" s="238"/>
      <c r="F21" s="238"/>
      <c r="G21" s="240"/>
      <c r="I21" s="238"/>
    </row>
    <row r="22" spans="1:14" ht="24" x14ac:dyDescent="0.25">
      <c r="A22" s="238" t="s">
        <v>17</v>
      </c>
      <c r="B22" s="240" t="s">
        <v>494</v>
      </c>
      <c r="C22" s="238" t="s">
        <v>69</v>
      </c>
      <c r="D22" s="238" t="s">
        <v>91</v>
      </c>
      <c r="E22" s="238"/>
      <c r="F22" s="238"/>
      <c r="G22" s="240"/>
      <c r="I22" s="238"/>
    </row>
    <row r="23" spans="1:14" ht="24" x14ac:dyDescent="0.25">
      <c r="A23" s="238" t="s">
        <v>18</v>
      </c>
      <c r="B23" s="240" t="s">
        <v>494</v>
      </c>
      <c r="C23" s="238" t="s">
        <v>55</v>
      </c>
      <c r="D23" s="238" t="s">
        <v>92</v>
      </c>
      <c r="E23" s="238"/>
      <c r="F23" s="238"/>
      <c r="G23" s="240"/>
      <c r="I23" s="238"/>
    </row>
    <row r="24" spans="1:14" ht="24" x14ac:dyDescent="0.25">
      <c r="A24" s="238" t="s">
        <v>19</v>
      </c>
      <c r="B24" s="240" t="s">
        <v>494</v>
      </c>
      <c r="C24" s="238" t="s">
        <v>166</v>
      </c>
      <c r="D24" s="238" t="s">
        <v>199</v>
      </c>
      <c r="E24" s="238"/>
      <c r="F24" s="238"/>
      <c r="G24" s="240"/>
      <c r="I24" s="238"/>
    </row>
    <row r="25" spans="1:14" ht="24" x14ac:dyDescent="0.25">
      <c r="A25" s="238" t="s">
        <v>20</v>
      </c>
      <c r="B25" s="361" t="s">
        <v>498</v>
      </c>
      <c r="C25" s="242" t="s">
        <v>448</v>
      </c>
      <c r="D25" s="238"/>
      <c r="E25" s="238"/>
      <c r="F25" s="238"/>
      <c r="G25" s="240"/>
      <c r="I25" s="238"/>
    </row>
    <row r="26" spans="1:14" ht="24" x14ac:dyDescent="0.25">
      <c r="A26" s="238" t="s">
        <v>48</v>
      </c>
      <c r="B26" s="361"/>
      <c r="C26" s="238" t="s">
        <v>56</v>
      </c>
      <c r="D26" s="238"/>
      <c r="E26" s="238"/>
      <c r="F26" s="238"/>
      <c r="G26" s="240"/>
      <c r="I26" s="238"/>
      <c r="L26" s="235"/>
      <c r="M26" s="235"/>
    </row>
    <row r="27" spans="1:14" ht="24" x14ac:dyDescent="0.25">
      <c r="A27" s="238" t="s">
        <v>21</v>
      </c>
      <c r="B27" s="361" t="s">
        <v>498</v>
      </c>
      <c r="C27" s="238" t="s">
        <v>165</v>
      </c>
      <c r="D27" s="238"/>
      <c r="E27" s="238"/>
      <c r="F27" s="238"/>
      <c r="G27" s="240"/>
      <c r="I27" s="238"/>
      <c r="J27" s="235"/>
      <c r="K27" s="235"/>
      <c r="L27" s="235"/>
      <c r="M27" s="235"/>
      <c r="N27" s="235"/>
    </row>
    <row r="28" spans="1:14" ht="24" x14ac:dyDescent="0.25">
      <c r="A28" s="238" t="s">
        <v>22</v>
      </c>
      <c r="B28" s="240" t="s">
        <v>106</v>
      </c>
      <c r="C28" s="238" t="s">
        <v>57</v>
      </c>
      <c r="D28" s="238"/>
      <c r="E28" s="238"/>
      <c r="F28" s="238"/>
      <c r="G28" s="240"/>
      <c r="I28" s="238"/>
      <c r="J28" s="235"/>
      <c r="K28" s="235"/>
      <c r="L28" s="235"/>
      <c r="M28" s="235"/>
      <c r="N28" s="235"/>
    </row>
    <row r="29" spans="1:14" x14ac:dyDescent="0.25">
      <c r="A29" s="238" t="s">
        <v>23</v>
      </c>
      <c r="B29" s="240" t="s">
        <v>106</v>
      </c>
      <c r="C29" s="238"/>
      <c r="D29" s="238"/>
      <c r="E29" s="238"/>
      <c r="F29" s="238"/>
      <c r="G29" s="240"/>
      <c r="I29" s="238"/>
      <c r="J29" s="235"/>
      <c r="K29" s="235"/>
      <c r="L29" s="235"/>
      <c r="M29" s="235"/>
      <c r="N29" s="235"/>
    </row>
    <row r="30" spans="1:14" ht="24" x14ac:dyDescent="0.25">
      <c r="A30" s="238" t="s">
        <v>24</v>
      </c>
      <c r="B30" s="240" t="s">
        <v>106</v>
      </c>
      <c r="C30" s="238"/>
      <c r="D30" s="238"/>
      <c r="E30" s="238"/>
      <c r="F30" s="238"/>
      <c r="G30" s="240"/>
      <c r="I30" s="238"/>
      <c r="J30" s="235"/>
      <c r="K30" s="235"/>
      <c r="L30" s="235"/>
      <c r="M30" s="235"/>
      <c r="N30" s="235"/>
    </row>
    <row r="31" spans="1:14" x14ac:dyDescent="0.25">
      <c r="A31" s="238" t="s">
        <v>25</v>
      </c>
      <c r="B31" s="240" t="s">
        <v>106</v>
      </c>
      <c r="C31" s="238"/>
      <c r="D31" s="238"/>
      <c r="E31" s="238"/>
      <c r="F31" s="238"/>
      <c r="G31" s="240"/>
      <c r="I31" s="238"/>
      <c r="J31" s="235"/>
      <c r="K31" s="235"/>
      <c r="L31" s="235"/>
      <c r="M31" s="235"/>
      <c r="N31" s="235"/>
    </row>
    <row r="32" spans="1:14" ht="24" x14ac:dyDescent="0.25">
      <c r="A32" s="238" t="s">
        <v>26</v>
      </c>
      <c r="B32" s="240" t="s">
        <v>106</v>
      </c>
      <c r="C32" s="238"/>
      <c r="D32" s="238"/>
      <c r="E32" s="238"/>
      <c r="F32" s="238"/>
      <c r="G32" s="240"/>
      <c r="I32" s="238"/>
      <c r="J32" s="235"/>
      <c r="K32" s="235"/>
      <c r="L32" s="235"/>
      <c r="M32" s="235"/>
      <c r="N32" s="235"/>
    </row>
    <row r="33" spans="1:14" x14ac:dyDescent="0.25">
      <c r="A33" s="238" t="s">
        <v>27</v>
      </c>
      <c r="B33" s="240" t="s">
        <v>106</v>
      </c>
      <c r="C33" s="238"/>
      <c r="D33" s="238"/>
      <c r="E33" s="238"/>
      <c r="F33" s="238"/>
      <c r="G33" s="240"/>
      <c r="I33" s="238"/>
      <c r="J33" s="235"/>
      <c r="K33" s="235"/>
      <c r="L33" s="235"/>
      <c r="M33" s="235"/>
      <c r="N33" s="235"/>
    </row>
    <row r="34" spans="1:14" x14ac:dyDescent="0.25">
      <c r="A34" s="238" t="s">
        <v>28</v>
      </c>
      <c r="B34" s="240" t="s">
        <v>106</v>
      </c>
      <c r="C34" s="238"/>
      <c r="D34" s="238"/>
      <c r="E34" s="238"/>
      <c r="F34" s="238"/>
      <c r="G34" s="240"/>
      <c r="I34" s="238"/>
      <c r="J34" s="235"/>
      <c r="K34" s="235"/>
      <c r="L34" s="235"/>
      <c r="M34" s="235"/>
      <c r="N34" s="235"/>
    </row>
    <row r="35" spans="1:14" ht="24" x14ac:dyDescent="0.25">
      <c r="A35" s="238" t="s">
        <v>29</v>
      </c>
      <c r="B35" s="240" t="s">
        <v>106</v>
      </c>
      <c r="C35" s="238"/>
      <c r="D35" s="238"/>
      <c r="E35" s="238"/>
      <c r="F35" s="238"/>
      <c r="G35" s="240"/>
      <c r="I35" s="238"/>
      <c r="J35" s="235"/>
      <c r="K35" s="235"/>
      <c r="L35" s="235"/>
      <c r="M35" s="235"/>
      <c r="N35" s="235"/>
    </row>
    <row r="36" spans="1:14" x14ac:dyDescent="0.25">
      <c r="A36" s="238" t="s">
        <v>30</v>
      </c>
      <c r="B36" s="240" t="s">
        <v>106</v>
      </c>
      <c r="C36" s="238"/>
      <c r="D36" s="238"/>
      <c r="E36" s="238"/>
      <c r="F36" s="238"/>
      <c r="G36" s="240"/>
      <c r="I36" s="238"/>
      <c r="J36" s="235"/>
      <c r="K36" s="235"/>
      <c r="L36" s="235"/>
      <c r="M36" s="235"/>
      <c r="N36" s="235"/>
    </row>
    <row r="37" spans="1:14" ht="24" x14ac:dyDescent="0.25">
      <c r="A37" s="238" t="s">
        <v>31</v>
      </c>
      <c r="B37" s="240" t="s">
        <v>106</v>
      </c>
      <c r="C37" s="238"/>
      <c r="D37" s="238"/>
      <c r="E37" s="238"/>
      <c r="F37" s="238"/>
      <c r="G37" s="240"/>
      <c r="I37" s="238"/>
      <c r="J37" s="235"/>
      <c r="K37" s="235"/>
      <c r="L37" s="235"/>
      <c r="M37" s="235"/>
      <c r="N37" s="235"/>
    </row>
    <row r="38" spans="1:14" ht="24" x14ac:dyDescent="0.25">
      <c r="A38" s="238" t="s">
        <v>32</v>
      </c>
      <c r="B38" s="240" t="s">
        <v>106</v>
      </c>
      <c r="C38" s="238"/>
      <c r="D38" s="238"/>
      <c r="E38" s="238"/>
      <c r="F38" s="238"/>
      <c r="G38" s="240"/>
      <c r="I38" s="238"/>
      <c r="J38" s="235"/>
      <c r="K38" s="235"/>
      <c r="L38" s="235"/>
      <c r="M38" s="235"/>
      <c r="N38" s="235"/>
    </row>
    <row r="39" spans="1:14" x14ac:dyDescent="0.25">
      <c r="A39" s="238" t="s">
        <v>33</v>
      </c>
      <c r="B39" s="240" t="s">
        <v>106</v>
      </c>
      <c r="C39" s="238"/>
      <c r="D39" s="238"/>
      <c r="E39" s="238"/>
      <c r="F39" s="238"/>
      <c r="G39" s="240"/>
      <c r="I39" s="238"/>
      <c r="J39" s="235"/>
      <c r="K39" s="235"/>
      <c r="L39" s="235"/>
      <c r="M39" s="235"/>
      <c r="N39" s="235"/>
    </row>
    <row r="40" spans="1:14" ht="24" x14ac:dyDescent="0.25">
      <c r="A40" s="238" t="s">
        <v>34</v>
      </c>
      <c r="B40" s="240" t="s">
        <v>106</v>
      </c>
      <c r="C40" s="238"/>
      <c r="D40" s="238"/>
      <c r="E40" s="238"/>
      <c r="F40" s="238"/>
      <c r="G40" s="240"/>
      <c r="I40" s="238"/>
      <c r="J40" s="235"/>
      <c r="K40" s="235"/>
      <c r="L40" s="235"/>
      <c r="M40" s="235"/>
      <c r="N40" s="235"/>
    </row>
    <row r="41" spans="1:14" ht="24" x14ac:dyDescent="0.25">
      <c r="A41" s="238" t="s">
        <v>35</v>
      </c>
      <c r="B41" s="240" t="s">
        <v>106</v>
      </c>
      <c r="C41" s="238"/>
      <c r="D41" s="238"/>
      <c r="E41" s="238"/>
      <c r="F41" s="238"/>
      <c r="G41" s="240"/>
      <c r="I41" s="238"/>
      <c r="J41" s="235"/>
      <c r="K41" s="235"/>
      <c r="L41" s="235"/>
      <c r="M41" s="235"/>
      <c r="N41" s="235"/>
    </row>
    <row r="42" spans="1:14" ht="24" x14ac:dyDescent="0.25">
      <c r="A42" s="238" t="s">
        <v>36</v>
      </c>
      <c r="B42" s="240" t="s">
        <v>106</v>
      </c>
      <c r="C42" s="238"/>
      <c r="D42" s="238"/>
      <c r="E42" s="238"/>
      <c r="F42" s="238"/>
      <c r="G42" s="240"/>
      <c r="I42" s="238"/>
      <c r="J42" s="235"/>
      <c r="K42" s="235"/>
      <c r="L42" s="235"/>
      <c r="M42" s="235"/>
      <c r="N42" s="235"/>
    </row>
    <row r="43" spans="1:14" ht="24" x14ac:dyDescent="0.25">
      <c r="A43" s="238" t="s">
        <v>37</v>
      </c>
      <c r="B43" s="240" t="s">
        <v>106</v>
      </c>
      <c r="C43" s="238"/>
      <c r="D43" s="238"/>
      <c r="E43" s="238"/>
      <c r="F43" s="238"/>
      <c r="G43" s="240"/>
      <c r="I43" s="238"/>
      <c r="J43" s="235"/>
      <c r="K43" s="235"/>
      <c r="L43" s="235"/>
      <c r="M43" s="235"/>
      <c r="N43" s="235"/>
    </row>
    <row r="44" spans="1:14" ht="24" x14ac:dyDescent="0.25">
      <c r="A44" s="238" t="s">
        <v>38</v>
      </c>
      <c r="B44" s="240" t="s">
        <v>106</v>
      </c>
      <c r="C44" s="238"/>
      <c r="D44" s="238"/>
      <c r="E44" s="238"/>
      <c r="F44" s="238"/>
      <c r="G44" s="240"/>
      <c r="I44" s="238"/>
      <c r="J44" s="235"/>
      <c r="K44" s="235"/>
      <c r="L44" s="235"/>
      <c r="M44" s="235"/>
      <c r="N44" s="235"/>
    </row>
    <row r="45" spans="1:14" ht="24" x14ac:dyDescent="0.25">
      <c r="A45" s="238" t="s">
        <v>39</v>
      </c>
      <c r="B45" s="240" t="s">
        <v>106</v>
      </c>
      <c r="C45" s="238"/>
      <c r="D45" s="238"/>
      <c r="E45" s="238"/>
      <c r="F45" s="238"/>
      <c r="G45" s="240"/>
      <c r="I45" s="238"/>
      <c r="J45" s="235"/>
      <c r="K45" s="235"/>
      <c r="L45" s="235"/>
      <c r="M45" s="235"/>
      <c r="N45" s="235"/>
    </row>
    <row r="46" spans="1:14" ht="24" x14ac:dyDescent="0.25">
      <c r="A46" s="238" t="s">
        <v>40</v>
      </c>
      <c r="B46" s="240" t="s">
        <v>106</v>
      </c>
      <c r="C46" s="238"/>
      <c r="D46" s="238"/>
      <c r="E46" s="238"/>
      <c r="F46" s="238"/>
      <c r="G46" s="240"/>
      <c r="I46" s="238"/>
      <c r="J46" s="235"/>
      <c r="K46" s="235"/>
      <c r="L46" s="235"/>
      <c r="M46" s="235"/>
      <c r="N46" s="235"/>
    </row>
    <row r="47" spans="1:14" x14ac:dyDescent="0.25">
      <c r="A47" s="238" t="s">
        <v>41</v>
      </c>
      <c r="B47" s="240" t="s">
        <v>106</v>
      </c>
      <c r="C47" s="238"/>
      <c r="D47" s="238"/>
      <c r="E47" s="238"/>
      <c r="F47" s="238"/>
      <c r="G47" s="240"/>
      <c r="I47" s="238"/>
      <c r="J47" s="235"/>
      <c r="K47" s="235"/>
      <c r="L47" s="235"/>
      <c r="M47" s="235"/>
      <c r="N47" s="235"/>
    </row>
    <row r="48" spans="1:14" ht="24" x14ac:dyDescent="0.25">
      <c r="A48" s="238" t="s">
        <v>407</v>
      </c>
      <c r="B48" s="240" t="s">
        <v>106</v>
      </c>
      <c r="C48" s="238"/>
      <c r="D48" s="238"/>
      <c r="E48" s="238"/>
      <c r="F48" s="238"/>
      <c r="G48" s="240"/>
      <c r="I48" s="238"/>
      <c r="J48" s="235"/>
      <c r="K48" s="235"/>
      <c r="L48" s="235"/>
      <c r="M48" s="235"/>
      <c r="N48" s="235"/>
    </row>
    <row r="49" spans="1:14" ht="24" x14ac:dyDescent="0.25">
      <c r="A49" s="238" t="s">
        <v>42</v>
      </c>
      <c r="B49" s="240" t="s">
        <v>106</v>
      </c>
      <c r="C49" s="235"/>
      <c r="D49" s="238"/>
      <c r="E49" s="238"/>
      <c r="F49" s="238"/>
      <c r="G49" s="240"/>
      <c r="I49" s="238"/>
      <c r="J49" s="235"/>
      <c r="K49" s="235"/>
      <c r="L49" s="235"/>
      <c r="M49" s="235"/>
      <c r="N49" s="235"/>
    </row>
    <row r="50" spans="1:14" ht="24" x14ac:dyDescent="0.25">
      <c r="A50" s="238" t="s">
        <v>43</v>
      </c>
      <c r="B50" s="240" t="s">
        <v>106</v>
      </c>
      <c r="C50" s="235"/>
      <c r="D50" s="235"/>
      <c r="E50" s="238"/>
      <c r="F50" s="238"/>
      <c r="G50" s="240"/>
      <c r="I50" s="238"/>
      <c r="J50" s="235"/>
      <c r="K50" s="235"/>
      <c r="L50" s="235"/>
      <c r="M50" s="235"/>
      <c r="N50" s="235"/>
    </row>
    <row r="51" spans="1:14" x14ac:dyDescent="0.25">
      <c r="A51" s="238" t="s">
        <v>44</v>
      </c>
      <c r="B51" s="240" t="s">
        <v>106</v>
      </c>
      <c r="C51" s="235"/>
      <c r="D51" s="235"/>
      <c r="E51" s="238"/>
      <c r="F51" s="238"/>
      <c r="G51" s="240"/>
      <c r="I51" s="238"/>
      <c r="J51" s="235"/>
      <c r="K51" s="235"/>
      <c r="L51" s="235"/>
      <c r="M51" s="235"/>
      <c r="N51" s="235"/>
    </row>
    <row r="52" spans="1:14" x14ac:dyDescent="0.25">
      <c r="A52" s="238" t="s">
        <v>45</v>
      </c>
      <c r="B52" s="240" t="s">
        <v>106</v>
      </c>
      <c r="C52" s="235"/>
      <c r="D52" s="235"/>
      <c r="E52" s="238"/>
      <c r="F52" s="238"/>
      <c r="G52" s="240"/>
      <c r="I52" s="238"/>
      <c r="J52" s="235"/>
      <c r="K52" s="235"/>
      <c r="L52" s="235"/>
      <c r="M52" s="235"/>
      <c r="N52" s="235"/>
    </row>
    <row r="53" spans="1:14" x14ac:dyDescent="0.25">
      <c r="A53" s="238" t="s">
        <v>408</v>
      </c>
      <c r="B53" s="240" t="s">
        <v>106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 x14ac:dyDescent="0.25">
      <c r="A54" s="235"/>
      <c r="B54" s="194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</row>
    <row r="55" spans="1:14" x14ac:dyDescent="0.25">
      <c r="A55" s="235"/>
      <c r="B55" s="194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</row>
    <row r="56" spans="1:14" x14ac:dyDescent="0.25">
      <c r="A56" s="235"/>
      <c r="B56" s="194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x14ac:dyDescent="0.25">
      <c r="A57" s="235"/>
      <c r="B57" s="194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</row>
    <row r="58" spans="1:14" x14ac:dyDescent="0.25">
      <c r="A58" s="235"/>
      <c r="B58" s="19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</row>
    <row r="59" spans="1:14" x14ac:dyDescent="0.25">
      <c r="A59" s="235"/>
      <c r="B59" s="194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x14ac:dyDescent="0.25">
      <c r="A60" s="235"/>
      <c r="B60" s="194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</row>
    <row r="61" spans="1:14" x14ac:dyDescent="0.25">
      <c r="A61" s="235"/>
      <c r="B61" s="194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</row>
    <row r="62" spans="1:14" x14ac:dyDescent="0.25">
      <c r="A62" s="235"/>
      <c r="B62" s="194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x14ac:dyDescent="0.25">
      <c r="A63" s="235"/>
      <c r="B63" s="194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</row>
    <row r="64" spans="1:14" x14ac:dyDescent="0.25">
      <c r="A64" s="235"/>
      <c r="B64" s="194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</row>
    <row r="65" spans="1:14" x14ac:dyDescent="0.25">
      <c r="A65" s="235"/>
      <c r="B65" s="194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x14ac:dyDescent="0.25">
      <c r="A66" s="235"/>
      <c r="B66" s="194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</row>
    <row r="67" spans="1:14" x14ac:dyDescent="0.25">
      <c r="A67" s="235"/>
      <c r="B67" s="194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x14ac:dyDescent="0.25">
      <c r="A68" s="235"/>
      <c r="B68" s="194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</row>
    <row r="69" spans="1:14" x14ac:dyDescent="0.25">
      <c r="A69" s="235"/>
      <c r="B69" s="194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</row>
    <row r="70" spans="1:14" x14ac:dyDescent="0.25">
      <c r="A70" s="235"/>
      <c r="B70" s="194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</row>
    <row r="71" spans="1:14" x14ac:dyDescent="0.25">
      <c r="A71" s="235"/>
      <c r="B71" s="194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</row>
    <row r="72" spans="1:14" x14ac:dyDescent="0.25">
      <c r="A72" s="235"/>
      <c r="B72" s="194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</row>
    <row r="73" spans="1:14" x14ac:dyDescent="0.25">
      <c r="A73" s="235"/>
      <c r="B73" s="194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</row>
    <row r="74" spans="1:14" x14ac:dyDescent="0.25">
      <c r="A74" s="235"/>
      <c r="B74" s="194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</row>
    <row r="75" spans="1:14" x14ac:dyDescent="0.25">
      <c r="A75" s="235"/>
      <c r="B75" s="194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</row>
    <row r="76" spans="1:14" x14ac:dyDescent="0.25">
      <c r="A76" s="235"/>
      <c r="B76" s="194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</row>
    <row r="77" spans="1:14" x14ac:dyDescent="0.25">
      <c r="A77" s="235"/>
      <c r="B77" s="194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</row>
    <row r="78" spans="1:14" x14ac:dyDescent="0.25">
      <c r="A78" s="235"/>
      <c r="B78" s="194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</row>
    <row r="79" spans="1:14" x14ac:dyDescent="0.25">
      <c r="A79" s="235"/>
      <c r="B79" s="194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</row>
    <row r="80" spans="1:14" x14ac:dyDescent="0.25">
      <c r="A80" s="235"/>
      <c r="B80" s="194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</row>
    <row r="81" spans="1:14" x14ac:dyDescent="0.25">
      <c r="A81" s="235"/>
      <c r="B81" s="194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</row>
    <row r="82" spans="1:14" x14ac:dyDescent="0.25">
      <c r="A82" s="235"/>
      <c r="B82" s="194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x14ac:dyDescent="0.25">
      <c r="A83" s="235"/>
      <c r="B83" s="194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</row>
    <row r="84" spans="1:14" x14ac:dyDescent="0.25">
      <c r="A84" s="235"/>
      <c r="B84" s="194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</row>
    <row r="85" spans="1:14" x14ac:dyDescent="0.25">
      <c r="A85" s="235"/>
      <c r="B85" s="194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x14ac:dyDescent="0.25">
      <c r="A86" s="235"/>
      <c r="B86" s="194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</row>
    <row r="87" spans="1:14" x14ac:dyDescent="0.25">
      <c r="A87" s="235"/>
      <c r="B87" s="194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</row>
    <row r="88" spans="1:14" x14ac:dyDescent="0.25">
      <c r="A88" s="235"/>
      <c r="B88" s="194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x14ac:dyDescent="0.25">
      <c r="A89" s="235"/>
      <c r="B89" s="194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</row>
    <row r="90" spans="1:14" x14ac:dyDescent="0.25">
      <c r="A90" s="235"/>
      <c r="B90" s="194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</row>
    <row r="91" spans="1:14" x14ac:dyDescent="0.25">
      <c r="A91" s="235"/>
      <c r="B91" s="19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</row>
    <row r="92" spans="1:14" x14ac:dyDescent="0.25">
      <c r="A92" s="235"/>
      <c r="B92" s="19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</row>
    <row r="93" spans="1:14" x14ac:dyDescent="0.25">
      <c r="A93" s="235"/>
      <c r="B93" s="19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</row>
    <row r="94" spans="1:14" x14ac:dyDescent="0.25">
      <c r="A94" s="235"/>
      <c r="B94" s="194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</row>
    <row r="95" spans="1:14" x14ac:dyDescent="0.25">
      <c r="A95" s="235"/>
      <c r="B95" s="194"/>
      <c r="E95" s="235"/>
      <c r="F95" s="235"/>
      <c r="G95" s="235"/>
      <c r="H95" s="235"/>
      <c r="I95" s="235"/>
      <c r="J95" s="235"/>
      <c r="K95" s="235"/>
      <c r="L95" s="235"/>
      <c r="M95" s="235"/>
      <c r="N95" s="235"/>
    </row>
    <row r="96" spans="1:14" x14ac:dyDescent="0.25">
      <c r="A96" s="235"/>
      <c r="B96" s="194"/>
      <c r="E96" s="235"/>
      <c r="F96" s="235"/>
      <c r="G96" s="235"/>
      <c r="H96" s="235"/>
      <c r="I96" s="235"/>
      <c r="J96" s="235"/>
      <c r="K96" s="235"/>
      <c r="L96" s="235"/>
      <c r="M96" s="235"/>
      <c r="N96" s="235"/>
    </row>
    <row r="97" spans="1:14" x14ac:dyDescent="0.25">
      <c r="A97" s="235"/>
      <c r="B97" s="194"/>
      <c r="E97" s="235"/>
      <c r="F97" s="235"/>
      <c r="G97" s="235"/>
      <c r="H97" s="235"/>
      <c r="I97" s="235"/>
      <c r="J97" s="235"/>
      <c r="K97" s="235"/>
      <c r="N97" s="235"/>
    </row>
    <row r="98" spans="1:14" x14ac:dyDescent="0.25">
      <c r="A98" s="235"/>
      <c r="B98" s="194"/>
    </row>
  </sheetData>
  <sheetProtection autoFilter="0"/>
  <autoFilter ref="A1:H27" xr:uid="{00000000-0009-0000-0000-000011000000}"/>
  <sortState xmlns:xlrd2="http://schemas.microsoft.com/office/spreadsheetml/2017/richdata2" ref="E2:E6">
    <sortCondition ref="E2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33"/>
  <sheetViews>
    <sheetView showGridLines="0" zoomScale="90" zoomScaleNormal="90" workbookViewId="0">
      <selection activeCell="D11" sqref="D11:D15"/>
    </sheetView>
  </sheetViews>
  <sheetFormatPr defaultColWidth="8.85546875" defaultRowHeight="15" x14ac:dyDescent="0.25"/>
  <cols>
    <col min="1" max="1" width="30.42578125" style="111" customWidth="1"/>
    <col min="2" max="3" width="16.42578125" style="111" customWidth="1"/>
    <col min="4" max="4" width="16.5703125" style="111" customWidth="1"/>
    <col min="5" max="16384" width="8.85546875" style="111"/>
  </cols>
  <sheetData>
    <row r="1" spans="1:4" ht="18.75" x14ac:dyDescent="0.25">
      <c r="A1" s="68" t="s">
        <v>95</v>
      </c>
      <c r="B1" s="520">
        <f>'Rekapitulace 1'!B1</f>
        <v>0</v>
      </c>
      <c r="C1" s="520"/>
      <c r="D1" s="520"/>
    </row>
    <row r="2" spans="1:4" ht="39.6" customHeight="1" x14ac:dyDescent="0.25">
      <c r="A2" s="68" t="s">
        <v>0</v>
      </c>
      <c r="B2" s="521">
        <f>'Rekapitulace 1'!B2</f>
        <v>0</v>
      </c>
      <c r="C2" s="522"/>
      <c r="D2" s="523"/>
    </row>
    <row r="3" spans="1:4" ht="18.75" x14ac:dyDescent="0.25">
      <c r="A3" s="68" t="s">
        <v>182</v>
      </c>
      <c r="B3" s="520">
        <f>'Rekapitulace 1'!B3</f>
        <v>0</v>
      </c>
      <c r="C3" s="520"/>
      <c r="D3" s="520"/>
    </row>
    <row r="4" spans="1:4" ht="18.75" x14ac:dyDescent="0.25">
      <c r="A4" s="68" t="s">
        <v>112</v>
      </c>
      <c r="B4" s="520">
        <f>'Rekapitulace 1'!B4</f>
        <v>0</v>
      </c>
      <c r="C4" s="520"/>
      <c r="D4" s="520"/>
    </row>
    <row r="5" spans="1:4" ht="18.75" x14ac:dyDescent="0.25">
      <c r="A5" s="68" t="s">
        <v>194</v>
      </c>
      <c r="B5" s="520">
        <f>'Rekapitulace 1'!B5</f>
        <v>0</v>
      </c>
      <c r="C5" s="520"/>
      <c r="D5" s="520"/>
    </row>
    <row r="6" spans="1:4" ht="18.75" x14ac:dyDescent="0.25">
      <c r="A6" s="68" t="s">
        <v>163</v>
      </c>
      <c r="B6" s="520">
        <f>'Rekapitulace 1'!B6</f>
        <v>0</v>
      </c>
      <c r="C6" s="520"/>
      <c r="D6" s="520"/>
    </row>
    <row r="7" spans="1:4" ht="18.75" x14ac:dyDescent="0.25">
      <c r="A7" s="68" t="s">
        <v>217</v>
      </c>
      <c r="B7" s="520">
        <f>'Rekapitulace 1'!B7</f>
        <v>0</v>
      </c>
      <c r="C7" s="520"/>
      <c r="D7" s="520"/>
    </row>
    <row r="8" spans="1:4" ht="18.75" x14ac:dyDescent="0.25">
      <c r="A8" s="68" t="s">
        <v>218</v>
      </c>
      <c r="B8" s="520">
        <f>'Rekapitulace 1'!B8</f>
        <v>0</v>
      </c>
      <c r="C8" s="520"/>
      <c r="D8" s="520"/>
    </row>
    <row r="9" spans="1:4" ht="31.9" customHeight="1" x14ac:dyDescent="0.25">
      <c r="A9" s="75"/>
      <c r="B9" s="76"/>
      <c r="C9" s="76"/>
      <c r="D9" s="76"/>
    </row>
    <row r="10" spans="1:4" x14ac:dyDescent="0.25">
      <c r="A10" s="75"/>
      <c r="B10" s="75"/>
      <c r="C10" s="75"/>
      <c r="D10" s="75"/>
    </row>
    <row r="11" spans="1:4" ht="15.75" x14ac:dyDescent="0.25">
      <c r="A11" s="518" t="s">
        <v>356</v>
      </c>
      <c r="B11" s="519"/>
      <c r="C11" s="75"/>
      <c r="D11" s="466"/>
    </row>
    <row r="12" spans="1:4" ht="15.75" x14ac:dyDescent="0.25">
      <c r="A12" s="518" t="s">
        <v>357</v>
      </c>
      <c r="B12" s="519"/>
      <c r="C12" s="75"/>
      <c r="D12" s="466"/>
    </row>
    <row r="13" spans="1:4" ht="15.75" x14ac:dyDescent="0.25">
      <c r="A13" s="518" t="s">
        <v>358</v>
      </c>
      <c r="B13" s="519"/>
      <c r="C13" s="75"/>
      <c r="D13" s="466"/>
    </row>
    <row r="14" spans="1:4" s="178" customFormat="1" ht="15.75" x14ac:dyDescent="0.25">
      <c r="A14" s="174" t="s">
        <v>390</v>
      </c>
      <c r="B14" s="175"/>
      <c r="C14" s="75"/>
      <c r="D14" s="466"/>
    </row>
    <row r="15" spans="1:4" s="241" customFormat="1" ht="15.75" x14ac:dyDescent="0.25">
      <c r="A15" s="251" t="s">
        <v>455</v>
      </c>
      <c r="B15" s="252"/>
      <c r="C15" s="75"/>
      <c r="D15" s="466"/>
    </row>
    <row r="16" spans="1:4" ht="15.75" x14ac:dyDescent="0.25">
      <c r="A16" s="518" t="s">
        <v>359</v>
      </c>
      <c r="B16" s="519"/>
      <c r="C16" s="75"/>
      <c r="D16" s="326">
        <f>'Smlouvy, zakázky a jiné potřeby'!L12</f>
        <v>0</v>
      </c>
    </row>
    <row r="17" spans="1:4" s="178" customFormat="1" ht="15.75" x14ac:dyDescent="0.25">
      <c r="A17" s="518" t="s">
        <v>392</v>
      </c>
      <c r="B17" s="519"/>
      <c r="C17" s="75"/>
      <c r="D17" s="326">
        <f>SUMIFS('Smlouvy, zakázky a jiné potřeby'!P18:P117,'Smlouvy, zakázky a jiné potřeby'!F18:F117,"ano")</f>
        <v>0</v>
      </c>
    </row>
    <row r="18" spans="1:4" s="178" customFormat="1" ht="15.75" x14ac:dyDescent="0.25">
      <c r="A18" s="518" t="s">
        <v>395</v>
      </c>
      <c r="B18" s="519"/>
      <c r="C18" s="75"/>
      <c r="D18" s="326">
        <f>Faktury!H10</f>
        <v>0</v>
      </c>
    </row>
    <row r="19" spans="1:4" s="178" customFormat="1" ht="15.75" x14ac:dyDescent="0.25">
      <c r="A19" s="518" t="s">
        <v>393</v>
      </c>
      <c r="B19" s="519"/>
      <c r="C19" s="75"/>
      <c r="D19" s="328" t="e">
        <f>D17/'Rekapitulace 1'!D10</f>
        <v>#DIV/0!</v>
      </c>
    </row>
    <row r="20" spans="1:4" s="178" customFormat="1" ht="15.75" x14ac:dyDescent="0.25">
      <c r="A20" s="518" t="s">
        <v>394</v>
      </c>
      <c r="B20" s="519"/>
      <c r="C20" s="75"/>
      <c r="D20" s="328" t="e">
        <f>D18/'Rekapitulace 1'!D10</f>
        <v>#DIV/0!</v>
      </c>
    </row>
    <row r="21" spans="1:4" x14ac:dyDescent="0.25">
      <c r="A21" s="75"/>
      <c r="B21" s="75"/>
      <c r="C21" s="75"/>
      <c r="D21" s="75"/>
    </row>
    <row r="22" spans="1:4" ht="15.75" x14ac:dyDescent="0.25">
      <c r="A22" s="518" t="s">
        <v>360</v>
      </c>
      <c r="B22" s="519"/>
      <c r="C22" s="75"/>
      <c r="D22" s="439"/>
    </row>
    <row r="23" spans="1:4" ht="15.75" x14ac:dyDescent="0.25">
      <c r="A23" s="518" t="s">
        <v>397</v>
      </c>
      <c r="B23" s="519"/>
      <c r="C23" s="75"/>
      <c r="D23" s="439"/>
    </row>
    <row r="24" spans="1:4" ht="15.75" x14ac:dyDescent="0.25">
      <c r="A24" s="518" t="s">
        <v>361</v>
      </c>
      <c r="B24" s="519"/>
      <c r="C24" s="75"/>
      <c r="D24" s="438"/>
    </row>
    <row r="25" spans="1:4" x14ac:dyDescent="0.25">
      <c r="A25" s="75"/>
      <c r="B25" s="75"/>
      <c r="C25" s="75"/>
      <c r="D25" s="75"/>
    </row>
    <row r="26" spans="1:4" ht="25.9" customHeight="1" x14ac:dyDescent="0.25">
      <c r="A26" s="518" t="s">
        <v>362</v>
      </c>
      <c r="B26" s="519"/>
      <c r="C26" s="516"/>
      <c r="D26" s="517"/>
    </row>
    <row r="27" spans="1:4" ht="26.45" customHeight="1" x14ac:dyDescent="0.25">
      <c r="A27" s="518" t="s">
        <v>363</v>
      </c>
      <c r="B27" s="519"/>
      <c r="C27" s="516"/>
      <c r="D27" s="517"/>
    </row>
    <row r="28" spans="1:4" s="178" customFormat="1" ht="26.45" customHeight="1" x14ac:dyDescent="0.25">
      <c r="A28" s="518" t="s">
        <v>389</v>
      </c>
      <c r="B28" s="519"/>
      <c r="C28" s="516"/>
      <c r="D28" s="517"/>
    </row>
    <row r="29" spans="1:4" ht="15.6" customHeight="1" x14ac:dyDescent="0.25">
      <c r="A29" s="518" t="s">
        <v>398</v>
      </c>
      <c r="B29" s="519"/>
      <c r="C29" s="514"/>
      <c r="D29" s="515"/>
    </row>
    <row r="30" spans="1:4" ht="15.6" customHeight="1" x14ac:dyDescent="0.25">
      <c r="A30" s="518" t="s">
        <v>399</v>
      </c>
      <c r="B30" s="519"/>
      <c r="C30" s="514"/>
      <c r="D30" s="515"/>
    </row>
    <row r="31" spans="1:4" s="178" customFormat="1" ht="15.6" customHeight="1" x14ac:dyDescent="0.25">
      <c r="A31" s="518" t="s">
        <v>400</v>
      </c>
      <c r="B31" s="519"/>
      <c r="C31" s="514"/>
      <c r="D31" s="515"/>
    </row>
    <row r="33" spans="1:1" x14ac:dyDescent="0.25">
      <c r="A33" s="112" t="s">
        <v>198</v>
      </c>
    </row>
  </sheetData>
  <sheetProtection password="E21E" sheet="1" objects="1" scenarios="1" autoFilter="0"/>
  <mergeCells count="31">
    <mergeCell ref="A16:B16"/>
    <mergeCell ref="B1:D1"/>
    <mergeCell ref="B2:D2"/>
    <mergeCell ref="B3:D3"/>
    <mergeCell ref="B4:D4"/>
    <mergeCell ref="B5:D5"/>
    <mergeCell ref="B6:D6"/>
    <mergeCell ref="B7:D7"/>
    <mergeCell ref="B8:D8"/>
    <mergeCell ref="A11:B11"/>
    <mergeCell ref="A12:B12"/>
    <mergeCell ref="A13:B13"/>
    <mergeCell ref="A23:B23"/>
    <mergeCell ref="A31:B31"/>
    <mergeCell ref="A24:B24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2:B22"/>
    <mergeCell ref="C31:D31"/>
    <mergeCell ref="C26:D26"/>
    <mergeCell ref="C27:D27"/>
    <mergeCell ref="C28:D28"/>
    <mergeCell ref="C29:D29"/>
    <mergeCell ref="C30:D30"/>
  </mergeCells>
  <dataValidations count="3">
    <dataValidation type="list" allowBlank="1" showInputMessage="1" showErrorMessage="1" sqref="C26:D26" xr:uid="{00000000-0002-0000-0100-000000000000}">
      <formula1>Název_stavu_v_MS2014</formula1>
    </dataValidation>
    <dataValidation type="list" allowBlank="1" showInputMessage="1" showErrorMessage="1" sqref="C27:D27" xr:uid="{00000000-0002-0000-0100-000001000000}">
      <formula1>Proces_v_MS2014</formula1>
    </dataValidation>
    <dataValidation type="list" allowBlank="1" showInputMessage="1" showErrorMessage="1" sqref="C28:D28" xr:uid="{00000000-0002-0000-0100-000002000000}">
      <formula1>Stav</formula1>
    </dataValidation>
  </dataValidations>
  <pageMargins left="0.70866141732283472" right="0.70866141732283472" top="1.9685039370078741" bottom="0.78740157480314965" header="0.31496062992125984" footer="0.31496062992125984"/>
  <pageSetup paperSize="9" orientation="portrait" r:id="rId1"/>
  <headerFooter>
    <oddHeader>&amp;L&amp;G&amp;R&amp;G</oddHeader>
    <oddFooter>&amp;R&amp;D
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X224"/>
  <sheetViews>
    <sheetView zoomScale="70" zoomScaleNormal="70" workbookViewId="0">
      <pane xSplit="8" ySplit="17" topLeftCell="I18" activePane="bottomRight" state="frozen"/>
      <selection pane="topRight" activeCell="H1" sqref="H1"/>
      <selection pane="bottomLeft" activeCell="A16" sqref="A16"/>
      <selection pane="bottomRight" activeCell="Q18" sqref="Q18:W34"/>
    </sheetView>
  </sheetViews>
  <sheetFormatPr defaultColWidth="8.85546875" defaultRowHeight="15" x14ac:dyDescent="0.25"/>
  <cols>
    <col min="1" max="1" width="5.7109375" style="111" customWidth="1"/>
    <col min="2" max="2" width="5.7109375" style="69" customWidth="1"/>
    <col min="3" max="3" width="11.42578125" style="69" customWidth="1"/>
    <col min="4" max="5" width="19.28515625" style="111" customWidth="1"/>
    <col min="6" max="6" width="19.28515625" style="178" customWidth="1"/>
    <col min="7" max="7" width="19.28515625" style="69" customWidth="1"/>
    <col min="8" max="8" width="19.7109375" style="111" customWidth="1"/>
    <col min="9" max="9" width="8.5703125" style="241" customWidth="1"/>
    <col min="10" max="11" width="9.28515625" style="111" customWidth="1"/>
    <col min="12" max="16" width="16.28515625" style="70" customWidth="1"/>
    <col min="17" max="24" width="15.28515625" style="111" customWidth="1"/>
    <col min="25" max="16384" width="8.85546875" style="111"/>
  </cols>
  <sheetData>
    <row r="1" spans="1:24" ht="27.6" customHeight="1" x14ac:dyDescent="0.25">
      <c r="A1" s="89" t="s">
        <v>188</v>
      </c>
      <c r="B1" s="90"/>
      <c r="C1" s="91"/>
      <c r="D1" s="75"/>
      <c r="E1" s="75"/>
      <c r="F1" s="75"/>
      <c r="G1" s="91"/>
      <c r="H1" s="75"/>
      <c r="I1" s="75"/>
      <c r="J1" s="75"/>
      <c r="K1" s="75"/>
      <c r="L1" s="92"/>
      <c r="M1" s="92"/>
      <c r="N1" s="92"/>
      <c r="O1" s="92"/>
      <c r="P1" s="97" t="s">
        <v>168</v>
      </c>
      <c r="Q1" s="73">
        <v>2016</v>
      </c>
      <c r="R1" s="73">
        <v>2017</v>
      </c>
      <c r="S1" s="73">
        <v>2018</v>
      </c>
      <c r="T1" s="73">
        <v>2019</v>
      </c>
      <c r="U1" s="73">
        <v>2020</v>
      </c>
      <c r="V1" s="73">
        <v>2021</v>
      </c>
      <c r="W1" s="73">
        <v>2022</v>
      </c>
      <c r="X1" s="73">
        <v>2023</v>
      </c>
    </row>
    <row r="2" spans="1:24" ht="18.75" x14ac:dyDescent="0.25">
      <c r="A2" s="75" t="s">
        <v>95</v>
      </c>
      <c r="B2" s="91"/>
      <c r="C2" s="91"/>
      <c r="D2" s="93">
        <f>'Rekapitulace 1'!B3</f>
        <v>0</v>
      </c>
      <c r="E2" s="93"/>
      <c r="F2" s="93"/>
      <c r="G2" s="94"/>
      <c r="H2" s="75"/>
      <c r="I2" s="75"/>
      <c r="J2" s="75"/>
      <c r="K2" s="75"/>
      <c r="L2" s="247" t="s">
        <v>454</v>
      </c>
      <c r="M2" s="95"/>
      <c r="N2" s="95"/>
      <c r="O2" s="95">
        <f>'Rekapitulace 1'!D10</f>
        <v>0</v>
      </c>
      <c r="P2" s="98" t="str">
        <f>IF(O2=P12,"OK","opravte bilanci")</f>
        <v>OK</v>
      </c>
      <c r="Q2" s="99">
        <f>'Potřeby RoPD'!D12</f>
        <v>0</v>
      </c>
      <c r="R2" s="99">
        <f>'Potřeby RoPD'!E12</f>
        <v>0</v>
      </c>
      <c r="S2" s="99">
        <f>'Potřeby RoPD'!F12</f>
        <v>0</v>
      </c>
      <c r="T2" s="99">
        <f>'Potřeby RoPD'!G12</f>
        <v>0</v>
      </c>
      <c r="U2" s="99">
        <f>'Potřeby RoPD'!H12</f>
        <v>0</v>
      </c>
      <c r="V2" s="99">
        <f>'Potřeby RoPD'!I12</f>
        <v>0</v>
      </c>
      <c r="W2" s="99">
        <f>'Potřeby RoPD'!J12</f>
        <v>0</v>
      </c>
      <c r="X2" s="99">
        <f>'Potřeby RoPD'!K12</f>
        <v>0</v>
      </c>
    </row>
    <row r="3" spans="1:24" ht="18" customHeight="1" x14ac:dyDescent="0.25">
      <c r="A3" s="75" t="s">
        <v>0</v>
      </c>
      <c r="B3" s="91"/>
      <c r="C3" s="91"/>
      <c r="D3" s="530">
        <f>'Rekapitulace 1'!B2</f>
        <v>0</v>
      </c>
      <c r="E3" s="530"/>
      <c r="F3" s="530"/>
      <c r="G3" s="530"/>
      <c r="H3" s="530"/>
      <c r="I3" s="290"/>
      <c r="J3" s="162"/>
      <c r="K3" s="162"/>
      <c r="L3" s="96">
        <f>L12+N12</f>
        <v>0</v>
      </c>
      <c r="M3" s="246"/>
      <c r="N3" s="248" t="str">
        <f>IF(L3&gt;'Zdroje RoPD'!F22,"Žádáte více než je v RoPD","OK")</f>
        <v>OK</v>
      </c>
      <c r="O3" s="246"/>
      <c r="P3" s="96"/>
      <c r="Q3" s="75"/>
      <c r="R3" s="75"/>
      <c r="S3" s="99"/>
      <c r="T3" s="99"/>
      <c r="U3" s="75"/>
      <c r="V3" s="75"/>
      <c r="W3" s="75"/>
      <c r="X3" s="75"/>
    </row>
    <row r="4" spans="1:24" ht="29.45" customHeight="1" x14ac:dyDescent="0.25">
      <c r="A4" s="531" t="s">
        <v>262</v>
      </c>
      <c r="B4" s="531"/>
      <c r="C4" s="531"/>
      <c r="D4" s="118"/>
      <c r="E4" s="75"/>
      <c r="F4" s="75"/>
      <c r="G4" s="75"/>
      <c r="H4" s="75"/>
      <c r="I4" s="75"/>
      <c r="J4" s="75"/>
      <c r="K4" s="75"/>
      <c r="L4" s="92"/>
      <c r="M4" s="92"/>
      <c r="N4" s="92"/>
      <c r="O4" s="92"/>
      <c r="P4" s="92"/>
      <c r="Q4" s="75"/>
      <c r="R4" s="75"/>
      <c r="S4" s="75"/>
      <c r="T4" s="75"/>
      <c r="U4" s="75"/>
      <c r="V4" s="75"/>
      <c r="W4" s="75"/>
      <c r="X4" s="75"/>
    </row>
    <row r="5" spans="1:24" ht="38.25" x14ac:dyDescent="0.25">
      <c r="A5" s="75"/>
      <c r="B5" s="91"/>
      <c r="C5" s="91"/>
      <c r="D5" s="75"/>
      <c r="E5" s="75"/>
      <c r="F5" s="75"/>
      <c r="G5" s="75"/>
      <c r="H5" s="75"/>
      <c r="I5" s="75"/>
      <c r="J5" s="75"/>
      <c r="K5" s="75"/>
      <c r="L5" s="123" t="s">
        <v>342</v>
      </c>
      <c r="M5" s="165" t="s">
        <v>341</v>
      </c>
      <c r="N5" s="73" t="s">
        <v>192</v>
      </c>
      <c r="O5" s="73" t="s">
        <v>193</v>
      </c>
      <c r="P5" s="73" t="s">
        <v>109</v>
      </c>
      <c r="Q5" s="73">
        <v>2016</v>
      </c>
      <c r="R5" s="73">
        <v>2017</v>
      </c>
      <c r="S5" s="73">
        <v>2018</v>
      </c>
      <c r="T5" s="73">
        <v>2019</v>
      </c>
      <c r="U5" s="73">
        <v>2020</v>
      </c>
      <c r="V5" s="73">
        <v>2021</v>
      </c>
      <c r="W5" s="73">
        <v>2022</v>
      </c>
      <c r="X5" s="73">
        <v>2023</v>
      </c>
    </row>
    <row r="6" spans="1:24" x14ac:dyDescent="0.25">
      <c r="A6" s="75"/>
      <c r="B6" s="91"/>
      <c r="C6" s="91"/>
      <c r="D6" s="75"/>
      <c r="E6" s="75"/>
      <c r="F6" s="75"/>
      <c r="G6" s="91"/>
      <c r="H6" s="524" t="s">
        <v>485</v>
      </c>
      <c r="I6" s="525"/>
      <c r="J6" s="525"/>
      <c r="K6" s="526"/>
      <c r="L6" s="103">
        <f>SUMIF($A$18:$A$217,"I",L$18:L$217)</f>
        <v>0</v>
      </c>
      <c r="M6" s="169">
        <f>SUMIF($A$18:$A$217,"I",M$18:M$217)</f>
        <v>0</v>
      </c>
      <c r="N6" s="103">
        <f>SUMIF($A$18:$A$217,"I",N$18:N$217)</f>
        <v>0</v>
      </c>
      <c r="O6" s="103">
        <f>SUMIF($A$18:$A$217,"I",O$18:O$217)</f>
        <v>0</v>
      </c>
      <c r="P6" s="102">
        <f>SUM(Q6:X6)</f>
        <v>0</v>
      </c>
      <c r="Q6" s="103">
        <f t="shared" ref="Q6:X6" si="0">SUMIF($A$18:$A$217,"I",Q$18:Q$217)</f>
        <v>0</v>
      </c>
      <c r="R6" s="103">
        <f t="shared" si="0"/>
        <v>0</v>
      </c>
      <c r="S6" s="103">
        <f t="shared" si="0"/>
        <v>0</v>
      </c>
      <c r="T6" s="103">
        <f t="shared" si="0"/>
        <v>0</v>
      </c>
      <c r="U6" s="103">
        <f t="shared" si="0"/>
        <v>0</v>
      </c>
      <c r="V6" s="103">
        <f t="shared" si="0"/>
        <v>0</v>
      </c>
      <c r="W6" s="103">
        <f t="shared" si="0"/>
        <v>0</v>
      </c>
      <c r="X6" s="103">
        <f t="shared" si="0"/>
        <v>0</v>
      </c>
    </row>
    <row r="7" spans="1:24" x14ac:dyDescent="0.25">
      <c r="A7" s="122"/>
      <c r="B7" s="91"/>
      <c r="C7" s="91"/>
      <c r="D7" s="129" t="s">
        <v>499</v>
      </c>
      <c r="E7" s="129" t="s">
        <v>500</v>
      </c>
      <c r="F7" s="129" t="s">
        <v>501</v>
      </c>
      <c r="G7" s="91"/>
      <c r="H7" s="524" t="s">
        <v>484</v>
      </c>
      <c r="I7" s="525"/>
      <c r="J7" s="525"/>
      <c r="K7" s="526"/>
      <c r="L7" s="103">
        <f>SUMIF($A$18:$A$217,"N",L$18:L$217)</f>
        <v>0</v>
      </c>
      <c r="M7" s="169">
        <f>SUMIF($A$18:$A$217,"N",M$18:M$217)</f>
        <v>0</v>
      </c>
      <c r="N7" s="103">
        <f>SUMIF($A$18:$A$217,"N",N$18:N$217)</f>
        <v>0</v>
      </c>
      <c r="O7" s="103">
        <f>SUMIF($A$18:$A$217,"N",O$18:O$217)</f>
        <v>0</v>
      </c>
      <c r="P7" s="102">
        <f>SUM(Q7:X7)</f>
        <v>0</v>
      </c>
      <c r="Q7" s="103">
        <f t="shared" ref="Q7:X7" si="1">SUMIF($A$18:$A$217,"N",Q$18:Q$217)</f>
        <v>0</v>
      </c>
      <c r="R7" s="103">
        <f t="shared" si="1"/>
        <v>0</v>
      </c>
      <c r="S7" s="103">
        <f t="shared" si="1"/>
        <v>0</v>
      </c>
      <c r="T7" s="103">
        <f t="shared" si="1"/>
        <v>0</v>
      </c>
      <c r="U7" s="103">
        <f t="shared" si="1"/>
        <v>0</v>
      </c>
      <c r="V7" s="103">
        <f t="shared" si="1"/>
        <v>0</v>
      </c>
      <c r="W7" s="103">
        <f t="shared" si="1"/>
        <v>0</v>
      </c>
      <c r="X7" s="103">
        <f t="shared" si="1"/>
        <v>0</v>
      </c>
    </row>
    <row r="8" spans="1:24" x14ac:dyDescent="0.25">
      <c r="A8" s="122"/>
      <c r="B8" s="91"/>
      <c r="C8" s="365" t="s">
        <v>111</v>
      </c>
      <c r="D8" s="366">
        <f>N12</f>
        <v>0</v>
      </c>
      <c r="E8" s="366">
        <f>SUM(E9:E12)</f>
        <v>0</v>
      </c>
      <c r="F8" s="366">
        <f>SUM(F9:F12)</f>
        <v>0</v>
      </c>
      <c r="G8" s="91"/>
      <c r="H8" s="524" t="s">
        <v>180</v>
      </c>
      <c r="I8" s="525"/>
      <c r="J8" s="525"/>
      <c r="K8" s="526"/>
      <c r="L8" s="103">
        <f>SUMIF($A$18:$A$217,"VZ-I",L$18:L$217)</f>
        <v>0</v>
      </c>
      <c r="M8" s="169">
        <f>SUMIF($A$18:$A$217,"VZ-I",M$18:M$217)</f>
        <v>0</v>
      </c>
      <c r="N8" s="103">
        <f>SUMIF($A$18:$A$217,"VZ-I",N$18:N$217)</f>
        <v>0</v>
      </c>
      <c r="O8" s="103">
        <f>SUMIF($A$18:$A$217,"VZ-I",O$18:O$217)</f>
        <v>0</v>
      </c>
      <c r="P8" s="102">
        <f>SUM(Q8:X8)</f>
        <v>0</v>
      </c>
      <c r="Q8" s="103">
        <f t="shared" ref="Q8:X8" si="2">SUMIF($A$18:$A$217,"VZ-I",Q$18:Q$217)</f>
        <v>0</v>
      </c>
      <c r="R8" s="103">
        <f t="shared" si="2"/>
        <v>0</v>
      </c>
      <c r="S8" s="169">
        <f t="shared" si="2"/>
        <v>0</v>
      </c>
      <c r="T8" s="169">
        <f t="shared" si="2"/>
        <v>0</v>
      </c>
      <c r="U8" s="169">
        <f t="shared" si="2"/>
        <v>0</v>
      </c>
      <c r="V8" s="169">
        <f t="shared" si="2"/>
        <v>0</v>
      </c>
      <c r="W8" s="169">
        <f t="shared" si="2"/>
        <v>0</v>
      </c>
      <c r="X8" s="169">
        <f t="shared" si="2"/>
        <v>0</v>
      </c>
    </row>
    <row r="9" spans="1:24" x14ac:dyDescent="0.25">
      <c r="A9" s="122"/>
      <c r="B9" s="91"/>
      <c r="C9" s="365" t="s">
        <v>502</v>
      </c>
      <c r="D9" s="367">
        <f>N6</f>
        <v>0</v>
      </c>
      <c r="E9" s="367">
        <f t="shared" ref="E9:E12" si="3">D9-F9</f>
        <v>0</v>
      </c>
      <c r="F9" s="367">
        <f>TRUNC(D9*'Rekapitulace 1'!B19,2)</f>
        <v>0</v>
      </c>
      <c r="G9" s="91"/>
      <c r="H9" s="524" t="s">
        <v>181</v>
      </c>
      <c r="I9" s="525"/>
      <c r="J9" s="525"/>
      <c r="K9" s="526"/>
      <c r="L9" s="103">
        <f>SUMIF($A$18:$A$217,"VZ-N",L$18:L$217)</f>
        <v>0</v>
      </c>
      <c r="M9" s="169">
        <f>SUMIF($A$18:$A$217,"VZ-N",M$18:M$217)</f>
        <v>0</v>
      </c>
      <c r="N9" s="103">
        <f>SUMIF($A$18:$A$217,"VZ-N",N$18:N$217)</f>
        <v>0</v>
      </c>
      <c r="O9" s="103">
        <f>SUMIF($A$18:$A$217,"VZ-N",O$18:O$217)</f>
        <v>0</v>
      </c>
      <c r="P9" s="102">
        <f>SUM(Q9:X9)</f>
        <v>0</v>
      </c>
      <c r="Q9" s="103">
        <f t="shared" ref="Q9:X9" si="4">SUMIF($A$18:$A$217,"VZ-N",Q$18:Q$217)</f>
        <v>0</v>
      </c>
      <c r="R9" s="103">
        <f t="shared" si="4"/>
        <v>0</v>
      </c>
      <c r="S9" s="169">
        <f t="shared" si="4"/>
        <v>0</v>
      </c>
      <c r="T9" s="169">
        <f t="shared" si="4"/>
        <v>0</v>
      </c>
      <c r="U9" s="169">
        <f t="shared" si="4"/>
        <v>0</v>
      </c>
      <c r="V9" s="169">
        <f t="shared" si="4"/>
        <v>0</v>
      </c>
      <c r="W9" s="169">
        <f t="shared" si="4"/>
        <v>0</v>
      </c>
      <c r="X9" s="169">
        <f t="shared" si="4"/>
        <v>0</v>
      </c>
    </row>
    <row r="10" spans="1:24" s="241" customFormat="1" x14ac:dyDescent="0.25">
      <c r="A10" s="122"/>
      <c r="B10" s="91"/>
      <c r="C10" s="365" t="s">
        <v>503</v>
      </c>
      <c r="D10" s="367">
        <f>N7</f>
        <v>0</v>
      </c>
      <c r="E10" s="367">
        <f t="shared" si="3"/>
        <v>0</v>
      </c>
      <c r="F10" s="367">
        <f>TRUNC(D10*'Rekapitulace 1'!B19,2)</f>
        <v>0</v>
      </c>
      <c r="G10" s="91"/>
      <c r="H10" s="524" t="s">
        <v>475</v>
      </c>
      <c r="I10" s="525"/>
      <c r="J10" s="525"/>
      <c r="K10" s="526"/>
      <c r="L10" s="274">
        <f>SUMIF($A$18:$A$217,"ZZ-I",L$18:L$217)</f>
        <v>0</v>
      </c>
      <c r="M10" s="274">
        <f>SUMIF($A$18:$A$217,"ZZ-I",M$18:M$217)</f>
        <v>0</v>
      </c>
      <c r="N10" s="274">
        <f>SUMIF($A$18:$A$217,"ZZ-I",N$18:N$217)</f>
        <v>0</v>
      </c>
      <c r="O10" s="274">
        <f>SUMIF($A$18:$A$217,"ZZ-I",O$18:O$217)</f>
        <v>0</v>
      </c>
      <c r="P10" s="102">
        <f t="shared" ref="P10:P11" si="5">SUM(Q10:X10)</f>
        <v>0</v>
      </c>
      <c r="Q10" s="274">
        <f t="shared" ref="Q10:X10" si="6">SUMIF($A$18:$A$217,"ZZ-I",Q$18:Q$217)</f>
        <v>0</v>
      </c>
      <c r="R10" s="274">
        <f t="shared" si="6"/>
        <v>0</v>
      </c>
      <c r="S10" s="274">
        <f t="shared" si="6"/>
        <v>0</v>
      </c>
      <c r="T10" s="274">
        <f t="shared" si="6"/>
        <v>0</v>
      </c>
      <c r="U10" s="274">
        <f t="shared" si="6"/>
        <v>0</v>
      </c>
      <c r="V10" s="274">
        <f t="shared" si="6"/>
        <v>0</v>
      </c>
      <c r="W10" s="274">
        <f t="shared" si="6"/>
        <v>0</v>
      </c>
      <c r="X10" s="274">
        <f t="shared" si="6"/>
        <v>0</v>
      </c>
    </row>
    <row r="11" spans="1:24" s="241" customFormat="1" x14ac:dyDescent="0.25">
      <c r="A11" s="122"/>
      <c r="B11" s="91"/>
      <c r="C11" s="365" t="s">
        <v>504</v>
      </c>
      <c r="D11" s="367">
        <f>N10</f>
        <v>0</v>
      </c>
      <c r="E11" s="367">
        <f t="shared" si="3"/>
        <v>0</v>
      </c>
      <c r="F11" s="367">
        <v>0</v>
      </c>
      <c r="G11" s="91"/>
      <c r="H11" s="524" t="s">
        <v>476</v>
      </c>
      <c r="I11" s="525"/>
      <c r="J11" s="525"/>
      <c r="K11" s="526"/>
      <c r="L11" s="274">
        <f>SUMIF($A$18:$A$217,"ZZ-N",L$18:L$217)</f>
        <v>0</v>
      </c>
      <c r="M11" s="274">
        <f>SUMIF($A$18:$A$217,"ZZ-N",M$18:M$217)</f>
        <v>0</v>
      </c>
      <c r="N11" s="274">
        <f>SUMIF($A$18:$A$217,"ZZ-N",N$18:N$217)</f>
        <v>0</v>
      </c>
      <c r="O11" s="274">
        <f>SUMIF($A$18:$A$217,"ZZ-N",O$18:O$217)</f>
        <v>0</v>
      </c>
      <c r="P11" s="102">
        <f t="shared" si="5"/>
        <v>0</v>
      </c>
      <c r="Q11" s="274">
        <f t="shared" ref="Q11:X11" si="7">SUMIF($A$18:$A$217,"ZZ-N",Q$18:Q$217)</f>
        <v>0</v>
      </c>
      <c r="R11" s="274">
        <f t="shared" si="7"/>
        <v>0</v>
      </c>
      <c r="S11" s="274">
        <f t="shared" si="7"/>
        <v>0</v>
      </c>
      <c r="T11" s="274">
        <f t="shared" si="7"/>
        <v>0</v>
      </c>
      <c r="U11" s="274">
        <f t="shared" si="7"/>
        <v>0</v>
      </c>
      <c r="V11" s="274">
        <f t="shared" si="7"/>
        <v>0</v>
      </c>
      <c r="W11" s="274">
        <f t="shared" si="7"/>
        <v>0</v>
      </c>
      <c r="X11" s="274">
        <f t="shared" si="7"/>
        <v>0</v>
      </c>
    </row>
    <row r="12" spans="1:24" x14ac:dyDescent="0.25">
      <c r="A12" s="122"/>
      <c r="B12" s="91"/>
      <c r="C12" s="365" t="s">
        <v>505</v>
      </c>
      <c r="D12" s="367">
        <f>N11</f>
        <v>0</v>
      </c>
      <c r="E12" s="367">
        <f t="shared" si="3"/>
        <v>0</v>
      </c>
      <c r="F12" s="367">
        <v>0</v>
      </c>
      <c r="G12" s="100"/>
      <c r="H12" s="527" t="s">
        <v>109</v>
      </c>
      <c r="I12" s="528"/>
      <c r="J12" s="528"/>
      <c r="K12" s="529"/>
      <c r="L12" s="102">
        <f>SUM(L6:L11)</f>
        <v>0</v>
      </c>
      <c r="M12" s="102">
        <f t="shared" ref="M12:X12" si="8">SUM(M6:M11)</f>
        <v>0</v>
      </c>
      <c r="N12" s="102">
        <f t="shared" si="8"/>
        <v>0</v>
      </c>
      <c r="O12" s="102">
        <f t="shared" si="8"/>
        <v>0</v>
      </c>
      <c r="P12" s="102">
        <f t="shared" si="8"/>
        <v>0</v>
      </c>
      <c r="Q12" s="102">
        <f t="shared" si="8"/>
        <v>0</v>
      </c>
      <c r="R12" s="102">
        <f t="shared" si="8"/>
        <v>0</v>
      </c>
      <c r="S12" s="102">
        <f t="shared" si="8"/>
        <v>0</v>
      </c>
      <c r="T12" s="102">
        <f t="shared" si="8"/>
        <v>0</v>
      </c>
      <c r="U12" s="102">
        <f t="shared" si="8"/>
        <v>0</v>
      </c>
      <c r="V12" s="102">
        <f t="shared" si="8"/>
        <v>0</v>
      </c>
      <c r="W12" s="102">
        <f t="shared" si="8"/>
        <v>0</v>
      </c>
      <c r="X12" s="102">
        <f t="shared" si="8"/>
        <v>0</v>
      </c>
    </row>
    <row r="13" spans="1:24" x14ac:dyDescent="0.25">
      <c r="A13" s="122"/>
      <c r="B13" s="91"/>
      <c r="C13" s="91"/>
      <c r="D13" s="75"/>
      <c r="E13" s="75"/>
      <c r="F13" s="75"/>
      <c r="G13" s="91"/>
      <c r="H13" s="75"/>
      <c r="I13" s="75"/>
      <c r="J13" s="75"/>
      <c r="K13" s="75"/>
      <c r="L13" s="92"/>
      <c r="M13" s="92"/>
      <c r="N13" s="92"/>
      <c r="O13" s="92"/>
      <c r="P13" s="92"/>
      <c r="Q13" s="75"/>
      <c r="R13" s="75"/>
      <c r="S13" s="75"/>
      <c r="T13" s="75"/>
      <c r="U13" s="75"/>
      <c r="V13" s="75"/>
      <c r="W13" s="75"/>
      <c r="X13" s="75"/>
    </row>
    <row r="14" spans="1:24" ht="18.75" x14ac:dyDescent="0.25">
      <c r="A14" s="364" t="s">
        <v>506</v>
      </c>
      <c r="B14" s="91"/>
      <c r="C14" s="91"/>
      <c r="D14" s="92"/>
      <c r="E14" s="92"/>
      <c r="F14" s="92"/>
      <c r="G14" s="100"/>
      <c r="H14" s="527" t="s">
        <v>183</v>
      </c>
      <c r="I14" s="528"/>
      <c r="J14" s="528"/>
      <c r="K14" s="529"/>
      <c r="L14" s="113">
        <f t="shared" ref="L14:X14" si="9">SUBTOTAL(9,L18:L217)</f>
        <v>0</v>
      </c>
      <c r="M14" s="113">
        <f t="shared" si="9"/>
        <v>0</v>
      </c>
      <c r="N14" s="113">
        <f t="shared" si="9"/>
        <v>0</v>
      </c>
      <c r="O14" s="113">
        <f t="shared" si="9"/>
        <v>0</v>
      </c>
      <c r="P14" s="113">
        <f t="shared" si="9"/>
        <v>0</v>
      </c>
      <c r="Q14" s="113">
        <f t="shared" si="9"/>
        <v>0</v>
      </c>
      <c r="R14" s="113">
        <f t="shared" si="9"/>
        <v>0</v>
      </c>
      <c r="S14" s="113">
        <f t="shared" si="9"/>
        <v>0</v>
      </c>
      <c r="T14" s="113">
        <f t="shared" si="9"/>
        <v>0</v>
      </c>
      <c r="U14" s="113">
        <f t="shared" si="9"/>
        <v>0</v>
      </c>
      <c r="V14" s="113">
        <f t="shared" si="9"/>
        <v>0</v>
      </c>
      <c r="W14" s="113">
        <f t="shared" si="9"/>
        <v>0</v>
      </c>
      <c r="X14" s="113">
        <f t="shared" si="9"/>
        <v>0</v>
      </c>
    </row>
    <row r="15" spans="1:24" x14ac:dyDescent="0.25">
      <c r="A15" s="75"/>
      <c r="B15" s="91"/>
      <c r="C15" s="91"/>
      <c r="D15" s="75"/>
      <c r="E15" s="75"/>
      <c r="F15" s="75"/>
      <c r="G15" s="91"/>
      <c r="H15" s="379" t="s">
        <v>509</v>
      </c>
      <c r="I15" s="75"/>
      <c r="J15" s="75"/>
      <c r="K15" s="380" t="s">
        <v>510</v>
      </c>
      <c r="L15" s="378">
        <f>L6-'Zdroje RoPD'!G20-'Zdroje RoPD'!H20-'Zdroje RoPD'!I20-'Zdroje RoPD'!J20</f>
        <v>0</v>
      </c>
      <c r="M15" s="92"/>
      <c r="N15" s="92"/>
      <c r="O15" s="92"/>
      <c r="P15" s="92"/>
      <c r="Q15" s="378">
        <f>Q6-'Zdroje RoPD'!G20</f>
        <v>0</v>
      </c>
      <c r="R15" s="378">
        <f>R6-'Zdroje RoPD'!H20</f>
        <v>0</v>
      </c>
      <c r="S15" s="378">
        <f>S6-'Zdroje RoPD'!I20</f>
        <v>0</v>
      </c>
      <c r="T15" s="378">
        <f>T6-'Zdroje RoPD'!J20</f>
        <v>0</v>
      </c>
      <c r="U15" s="75"/>
      <c r="V15" s="75"/>
      <c r="W15" s="75"/>
      <c r="X15" s="75"/>
    </row>
    <row r="16" spans="1:24" x14ac:dyDescent="0.25">
      <c r="A16" s="75"/>
      <c r="B16" s="91"/>
      <c r="C16" s="91"/>
      <c r="D16" s="75"/>
      <c r="E16" s="75"/>
      <c r="F16" s="75"/>
      <c r="G16" s="91"/>
      <c r="H16" s="75"/>
      <c r="I16" s="75"/>
      <c r="J16" s="75"/>
      <c r="K16" s="380" t="s">
        <v>511</v>
      </c>
      <c r="L16" s="378">
        <f>L7-'Zdroje RoPD'!G21-'Zdroje RoPD'!H21-'Zdroje RoPD'!I21-'Zdroje RoPD'!J21</f>
        <v>0</v>
      </c>
      <c r="M16" s="92"/>
      <c r="N16" s="92"/>
      <c r="O16" s="92"/>
      <c r="P16" s="92"/>
      <c r="Q16" s="378">
        <f>Q7-'Zdroje RoPD'!G21</f>
        <v>0</v>
      </c>
      <c r="R16" s="378">
        <f>R7-'Zdroje RoPD'!H21</f>
        <v>0</v>
      </c>
      <c r="S16" s="378">
        <f>S7-'Zdroje RoPD'!I21</f>
        <v>0</v>
      </c>
      <c r="T16" s="378">
        <f>T7-'Zdroje RoPD'!J21</f>
        <v>0</v>
      </c>
      <c r="U16" s="75"/>
      <c r="V16" s="75"/>
      <c r="W16" s="75"/>
      <c r="X16" s="75"/>
    </row>
    <row r="17" spans="1:24" s="69" customFormat="1" ht="45" x14ac:dyDescent="0.25">
      <c r="A17" s="129" t="s">
        <v>104</v>
      </c>
      <c r="B17" s="129" t="s">
        <v>189</v>
      </c>
      <c r="C17" s="129" t="s">
        <v>224</v>
      </c>
      <c r="D17" s="129" t="s">
        <v>190</v>
      </c>
      <c r="E17" s="129" t="s">
        <v>191</v>
      </c>
      <c r="F17" s="177" t="s">
        <v>402</v>
      </c>
      <c r="G17" s="129" t="s">
        <v>220</v>
      </c>
      <c r="H17" s="179" t="s">
        <v>410</v>
      </c>
      <c r="I17" s="179" t="s">
        <v>486</v>
      </c>
      <c r="J17" s="63" t="s">
        <v>346</v>
      </c>
      <c r="K17" s="63" t="s">
        <v>347</v>
      </c>
      <c r="L17" s="165" t="s">
        <v>612</v>
      </c>
      <c r="M17" s="165" t="s">
        <v>341</v>
      </c>
      <c r="N17" s="73" t="s">
        <v>192</v>
      </c>
      <c r="O17" s="73" t="s">
        <v>193</v>
      </c>
      <c r="P17" s="73" t="s">
        <v>109</v>
      </c>
      <c r="Q17" s="73">
        <v>2016</v>
      </c>
      <c r="R17" s="73">
        <v>2017</v>
      </c>
      <c r="S17" s="73">
        <v>2018</v>
      </c>
      <c r="T17" s="73">
        <v>2019</v>
      </c>
      <c r="U17" s="73">
        <v>2020</v>
      </c>
      <c r="V17" s="73">
        <v>2021</v>
      </c>
      <c r="W17" s="73">
        <v>2022</v>
      </c>
      <c r="X17" s="73">
        <v>2023</v>
      </c>
    </row>
    <row r="18" spans="1:24" x14ac:dyDescent="0.25">
      <c r="A18" s="468"/>
      <c r="B18" s="130" t="s">
        <v>225</v>
      </c>
      <c r="C18" s="470"/>
      <c r="D18" s="471"/>
      <c r="E18" s="471"/>
      <c r="F18" s="472"/>
      <c r="G18" s="473"/>
      <c r="H18" s="471"/>
      <c r="I18" s="377" t="str">
        <f>IF(H18&lt;&gt;"",IF(MATCH(H18,Číselníky!$A$2:$A$200,0)&gt;0,LOOKUP(H18,Číselníky!$A$2:$A$200,Číselníky!$B$2:$B$200),0),"")</f>
        <v/>
      </c>
      <c r="J18" s="168" t="e">
        <f>(L18+N18)/P18</f>
        <v>#DIV/0!</v>
      </c>
      <c r="K18" s="168" t="e">
        <f>Faktury!H16/'Smlouvy, zakázky a jiné potřeby'!P18</f>
        <v>#DIV/0!</v>
      </c>
      <c r="L18" s="477"/>
      <c r="M18" s="477"/>
      <c r="N18" s="477"/>
      <c r="O18" s="101">
        <f>P18-L18-N18</f>
        <v>0</v>
      </c>
      <c r="P18" s="102">
        <f>SUM(Q18:X18)</f>
        <v>0</v>
      </c>
      <c r="Q18" s="478"/>
      <c r="R18" s="478"/>
      <c r="S18" s="478"/>
      <c r="T18" s="478"/>
      <c r="U18" s="478"/>
      <c r="V18" s="478"/>
      <c r="W18" s="478"/>
      <c r="X18" s="446"/>
    </row>
    <row r="19" spans="1:24" x14ac:dyDescent="0.25">
      <c r="A19" s="468"/>
      <c r="B19" s="121" t="s">
        <v>226</v>
      </c>
      <c r="C19" s="470"/>
      <c r="D19" s="471"/>
      <c r="E19" s="471"/>
      <c r="F19" s="472"/>
      <c r="G19" s="473"/>
      <c r="H19" s="471"/>
      <c r="I19" s="377" t="str">
        <f>IF(H19&lt;&gt;"",IF(MATCH(H19,Číselníky!$A$2:$A$200,0)&gt;0,LOOKUP(H19,Číselníky!$A$2:$A$200,Číselníky!$B$2:$B$200),0),"")</f>
        <v/>
      </c>
      <c r="J19" s="168" t="e">
        <f t="shared" ref="J19:J82" si="10">(L19+N19)/P19</f>
        <v>#DIV/0!</v>
      </c>
      <c r="K19" s="168" t="e">
        <f>Faktury!H17/'Smlouvy, zakázky a jiné potřeby'!P19</f>
        <v>#DIV/0!</v>
      </c>
      <c r="L19" s="477"/>
      <c r="M19" s="477"/>
      <c r="N19" s="477"/>
      <c r="O19" s="101">
        <f t="shared" ref="O19:O82" si="11">P19-L19-N19</f>
        <v>0</v>
      </c>
      <c r="P19" s="102">
        <f>SUM(Q19:X19)</f>
        <v>0</v>
      </c>
      <c r="Q19" s="478"/>
      <c r="R19" s="478"/>
      <c r="S19" s="478"/>
      <c r="T19" s="478"/>
      <c r="U19" s="478"/>
      <c r="V19" s="478"/>
      <c r="W19" s="478"/>
      <c r="X19" s="446"/>
    </row>
    <row r="20" spans="1:24" x14ac:dyDescent="0.25">
      <c r="A20" s="469"/>
      <c r="B20" s="121" t="s">
        <v>227</v>
      </c>
      <c r="C20" s="474"/>
      <c r="D20" s="475"/>
      <c r="E20" s="475"/>
      <c r="F20" s="472"/>
      <c r="G20" s="476"/>
      <c r="H20" s="475"/>
      <c r="I20" s="377" t="str">
        <f>IF(H20&lt;&gt;"",IF(MATCH(H20,Číselníky!$A$2:$A$200,0)&gt;0,LOOKUP(H20,Číselníky!$A$2:$A$200,Číselníky!$B$2:$B$200),0),"")</f>
        <v/>
      </c>
      <c r="J20" s="168" t="e">
        <f t="shared" si="10"/>
        <v>#DIV/0!</v>
      </c>
      <c r="K20" s="168" t="e">
        <f>Faktury!H18/'Smlouvy, zakázky a jiné potřeby'!P20</f>
        <v>#DIV/0!</v>
      </c>
      <c r="L20" s="477"/>
      <c r="M20" s="477"/>
      <c r="N20" s="477"/>
      <c r="O20" s="101">
        <f t="shared" si="11"/>
        <v>0</v>
      </c>
      <c r="P20" s="102">
        <f>SUM(Q20:X20)</f>
        <v>0</v>
      </c>
      <c r="Q20" s="478"/>
      <c r="R20" s="478"/>
      <c r="S20" s="478"/>
      <c r="T20" s="478"/>
      <c r="U20" s="478"/>
      <c r="V20" s="478"/>
      <c r="W20" s="478"/>
      <c r="X20" s="446"/>
    </row>
    <row r="21" spans="1:24" x14ac:dyDescent="0.25">
      <c r="A21" s="469"/>
      <c r="B21" s="121" t="s">
        <v>228</v>
      </c>
      <c r="C21" s="474"/>
      <c r="D21" s="475"/>
      <c r="E21" s="475"/>
      <c r="F21" s="472"/>
      <c r="G21" s="476"/>
      <c r="H21" s="475"/>
      <c r="I21" s="377" t="str">
        <f>IF(H21&lt;&gt;"",IF(MATCH(H21,Číselníky!$A$2:$A$200,0)&gt;0,LOOKUP(H21,Číselníky!$A$2:$A$200,Číselníky!$B$2:$B$200),0),"")</f>
        <v/>
      </c>
      <c r="J21" s="168" t="e">
        <f t="shared" si="10"/>
        <v>#DIV/0!</v>
      </c>
      <c r="K21" s="168" t="e">
        <f>Faktury!H19/'Smlouvy, zakázky a jiné potřeby'!P21</f>
        <v>#DIV/0!</v>
      </c>
      <c r="L21" s="477"/>
      <c r="M21" s="477"/>
      <c r="N21" s="477"/>
      <c r="O21" s="101">
        <f t="shared" si="11"/>
        <v>0</v>
      </c>
      <c r="P21" s="102">
        <f t="shared" ref="P21:P84" si="12">SUM(Q21:X21)</f>
        <v>0</v>
      </c>
      <c r="Q21" s="478"/>
      <c r="R21" s="478"/>
      <c r="S21" s="478"/>
      <c r="T21" s="478"/>
      <c r="U21" s="478"/>
      <c r="V21" s="478"/>
      <c r="W21" s="478"/>
      <c r="X21" s="446"/>
    </row>
    <row r="22" spans="1:24" x14ac:dyDescent="0.25">
      <c r="A22" s="468"/>
      <c r="B22" s="121" t="s">
        <v>229</v>
      </c>
      <c r="C22" s="470"/>
      <c r="D22" s="471"/>
      <c r="E22" s="471"/>
      <c r="F22" s="472"/>
      <c r="G22" s="473"/>
      <c r="H22" s="471"/>
      <c r="I22" s="377" t="str">
        <f>IF(H22&lt;&gt;"",IF(MATCH(H22,Číselníky!$A$2:$A$200,0)&gt;0,LOOKUP(H22,Číselníky!$A$2:$A$200,Číselníky!$B$2:$B$200),0),"")</f>
        <v/>
      </c>
      <c r="J22" s="168" t="e">
        <f t="shared" si="10"/>
        <v>#DIV/0!</v>
      </c>
      <c r="K22" s="168" t="e">
        <f>Faktury!H20/'Smlouvy, zakázky a jiné potřeby'!P22</f>
        <v>#DIV/0!</v>
      </c>
      <c r="L22" s="477"/>
      <c r="M22" s="477"/>
      <c r="N22" s="477"/>
      <c r="O22" s="101">
        <f t="shared" si="11"/>
        <v>0</v>
      </c>
      <c r="P22" s="102">
        <f t="shared" si="12"/>
        <v>0</v>
      </c>
      <c r="Q22" s="478"/>
      <c r="R22" s="478"/>
      <c r="S22" s="478"/>
      <c r="T22" s="478"/>
      <c r="U22" s="478"/>
      <c r="V22" s="478"/>
      <c r="W22" s="478"/>
      <c r="X22" s="446"/>
    </row>
    <row r="23" spans="1:24" x14ac:dyDescent="0.25">
      <c r="A23" s="468"/>
      <c r="B23" s="121" t="s">
        <v>230</v>
      </c>
      <c r="C23" s="470"/>
      <c r="D23" s="471"/>
      <c r="E23" s="471"/>
      <c r="F23" s="472"/>
      <c r="G23" s="473"/>
      <c r="H23" s="471"/>
      <c r="I23" s="377" t="str">
        <f>IF(H23&lt;&gt;"",IF(MATCH(H23,Číselníky!$A$2:$A$200,0)&gt;0,LOOKUP(H23,Číselníky!$A$2:$A$200,Číselníky!$B$2:$B$200),0),"")</f>
        <v/>
      </c>
      <c r="J23" s="168" t="e">
        <f t="shared" si="10"/>
        <v>#DIV/0!</v>
      </c>
      <c r="K23" s="168" t="e">
        <f>Faktury!H21/'Smlouvy, zakázky a jiné potřeby'!P23</f>
        <v>#DIV/0!</v>
      </c>
      <c r="L23" s="477"/>
      <c r="M23" s="477"/>
      <c r="N23" s="477"/>
      <c r="O23" s="101">
        <f t="shared" si="11"/>
        <v>0</v>
      </c>
      <c r="P23" s="102">
        <f t="shared" si="12"/>
        <v>0</v>
      </c>
      <c r="Q23" s="478"/>
      <c r="R23" s="478"/>
      <c r="S23" s="478"/>
      <c r="T23" s="478"/>
      <c r="U23" s="478"/>
      <c r="V23" s="478"/>
      <c r="W23" s="478"/>
      <c r="X23" s="446"/>
    </row>
    <row r="24" spans="1:24" x14ac:dyDescent="0.25">
      <c r="A24" s="468"/>
      <c r="B24" s="121" t="s">
        <v>231</v>
      </c>
      <c r="C24" s="470"/>
      <c r="D24" s="471"/>
      <c r="E24" s="471"/>
      <c r="F24" s="472"/>
      <c r="G24" s="473"/>
      <c r="H24" s="471"/>
      <c r="I24" s="377" t="str">
        <f>IF(H24&lt;&gt;"",IF(MATCH(H24,Číselníky!$A$2:$A$200,0)&gt;0,LOOKUP(H24,Číselníky!$A$2:$A$200,Číselníky!$B$2:$B$200),0),"")</f>
        <v/>
      </c>
      <c r="J24" s="168" t="e">
        <f t="shared" si="10"/>
        <v>#DIV/0!</v>
      </c>
      <c r="K24" s="168" t="e">
        <f>Faktury!H22/'Smlouvy, zakázky a jiné potřeby'!P24</f>
        <v>#DIV/0!</v>
      </c>
      <c r="L24" s="477"/>
      <c r="M24" s="477"/>
      <c r="N24" s="477"/>
      <c r="O24" s="101">
        <f t="shared" si="11"/>
        <v>0</v>
      </c>
      <c r="P24" s="102">
        <f t="shared" si="12"/>
        <v>0</v>
      </c>
      <c r="Q24" s="478"/>
      <c r="R24" s="478"/>
      <c r="S24" s="478"/>
      <c r="T24" s="478"/>
      <c r="U24" s="478"/>
      <c r="V24" s="478"/>
      <c r="W24" s="478"/>
      <c r="X24" s="446"/>
    </row>
    <row r="25" spans="1:24" x14ac:dyDescent="0.25">
      <c r="A25" s="468"/>
      <c r="B25" s="121" t="s">
        <v>232</v>
      </c>
      <c r="C25" s="470"/>
      <c r="D25" s="471"/>
      <c r="E25" s="471"/>
      <c r="F25" s="472"/>
      <c r="G25" s="473"/>
      <c r="H25" s="471"/>
      <c r="I25" s="377" t="str">
        <f>IF(H25&lt;&gt;"",IF(MATCH(H25,Číselníky!$A$2:$A$200,0)&gt;0,LOOKUP(H25,Číselníky!$A$2:$A$200,Číselníky!$B$2:$B$200),0),"")</f>
        <v/>
      </c>
      <c r="J25" s="168" t="e">
        <f t="shared" si="10"/>
        <v>#DIV/0!</v>
      </c>
      <c r="K25" s="168" t="e">
        <f>Faktury!H23/'Smlouvy, zakázky a jiné potřeby'!P25</f>
        <v>#DIV/0!</v>
      </c>
      <c r="L25" s="477"/>
      <c r="M25" s="477"/>
      <c r="N25" s="477"/>
      <c r="O25" s="101">
        <f t="shared" si="11"/>
        <v>0</v>
      </c>
      <c r="P25" s="102">
        <f t="shared" si="12"/>
        <v>0</v>
      </c>
      <c r="Q25" s="478"/>
      <c r="R25" s="478"/>
      <c r="S25" s="478"/>
      <c r="T25" s="478"/>
      <c r="U25" s="478"/>
      <c r="V25" s="478"/>
      <c r="W25" s="478"/>
      <c r="X25" s="446"/>
    </row>
    <row r="26" spans="1:24" ht="20.45" customHeight="1" x14ac:dyDescent="0.25">
      <c r="A26" s="468"/>
      <c r="B26" s="121" t="s">
        <v>233</v>
      </c>
      <c r="C26" s="470"/>
      <c r="D26" s="471"/>
      <c r="E26" s="471"/>
      <c r="F26" s="472"/>
      <c r="G26" s="473"/>
      <c r="H26" s="471"/>
      <c r="I26" s="377" t="str">
        <f>IF(H26&lt;&gt;"",IF(MATCH(H26,Číselníky!$A$2:$A$200,0)&gt;0,LOOKUP(H26,Číselníky!$A$2:$A$200,Číselníky!$B$2:$B$200),0),"")</f>
        <v/>
      </c>
      <c r="J26" s="168" t="e">
        <f t="shared" si="10"/>
        <v>#DIV/0!</v>
      </c>
      <c r="K26" s="168" t="e">
        <f>Faktury!H24/'Smlouvy, zakázky a jiné potřeby'!P26</f>
        <v>#DIV/0!</v>
      </c>
      <c r="L26" s="477"/>
      <c r="M26" s="477"/>
      <c r="N26" s="477"/>
      <c r="O26" s="101">
        <f t="shared" si="11"/>
        <v>0</v>
      </c>
      <c r="P26" s="102">
        <f t="shared" si="12"/>
        <v>0</v>
      </c>
      <c r="Q26" s="478"/>
      <c r="R26" s="478"/>
      <c r="S26" s="478"/>
      <c r="T26" s="478"/>
      <c r="U26" s="478"/>
      <c r="V26" s="478"/>
      <c r="W26" s="478"/>
      <c r="X26" s="446"/>
    </row>
    <row r="27" spans="1:24" x14ac:dyDescent="0.25">
      <c r="A27" s="468"/>
      <c r="B27" s="121" t="s">
        <v>234</v>
      </c>
      <c r="C27" s="470"/>
      <c r="D27" s="471"/>
      <c r="E27" s="471"/>
      <c r="F27" s="472"/>
      <c r="G27" s="473"/>
      <c r="H27" s="471"/>
      <c r="I27" s="377" t="str">
        <f>IF(H27&lt;&gt;"",IF(MATCH(H27,Číselníky!$A$2:$A$200,0)&gt;0,LOOKUP(H27,Číselníky!$A$2:$A$200,Číselníky!$B$2:$B$200),0),"")</f>
        <v/>
      </c>
      <c r="J27" s="168" t="e">
        <f t="shared" si="10"/>
        <v>#DIV/0!</v>
      </c>
      <c r="K27" s="168" t="e">
        <f>Faktury!H25/'Smlouvy, zakázky a jiné potřeby'!P27</f>
        <v>#DIV/0!</v>
      </c>
      <c r="L27" s="477"/>
      <c r="M27" s="477"/>
      <c r="N27" s="477"/>
      <c r="O27" s="101">
        <f t="shared" si="11"/>
        <v>0</v>
      </c>
      <c r="P27" s="102">
        <f t="shared" si="12"/>
        <v>0</v>
      </c>
      <c r="Q27" s="478"/>
      <c r="R27" s="478"/>
      <c r="S27" s="478"/>
      <c r="T27" s="478"/>
      <c r="U27" s="478"/>
      <c r="V27" s="478"/>
      <c r="W27" s="478"/>
      <c r="X27" s="446"/>
    </row>
    <row r="28" spans="1:24" x14ac:dyDescent="0.25">
      <c r="A28" s="468"/>
      <c r="B28" s="121" t="s">
        <v>235</v>
      </c>
      <c r="C28" s="470"/>
      <c r="D28" s="471"/>
      <c r="E28" s="471"/>
      <c r="F28" s="472"/>
      <c r="G28" s="473"/>
      <c r="H28" s="471"/>
      <c r="I28" s="377" t="str">
        <f>IF(H28&lt;&gt;"",IF(MATCH(H28,Číselníky!$A$2:$A$200,0)&gt;0,LOOKUP(H28,Číselníky!$A$2:$A$200,Číselníky!$B$2:$B$200),0),"")</f>
        <v/>
      </c>
      <c r="J28" s="168" t="e">
        <f t="shared" si="10"/>
        <v>#DIV/0!</v>
      </c>
      <c r="K28" s="168" t="e">
        <f>Faktury!H26/'Smlouvy, zakázky a jiné potřeby'!P28</f>
        <v>#DIV/0!</v>
      </c>
      <c r="L28" s="477"/>
      <c r="M28" s="477"/>
      <c r="N28" s="477"/>
      <c r="O28" s="101">
        <f t="shared" si="11"/>
        <v>0</v>
      </c>
      <c r="P28" s="102">
        <f t="shared" si="12"/>
        <v>0</v>
      </c>
      <c r="Q28" s="478"/>
      <c r="R28" s="478"/>
      <c r="S28" s="478"/>
      <c r="T28" s="478"/>
      <c r="U28" s="478"/>
      <c r="V28" s="478"/>
      <c r="W28" s="478"/>
      <c r="X28" s="446"/>
    </row>
    <row r="29" spans="1:24" x14ac:dyDescent="0.25">
      <c r="A29" s="467"/>
      <c r="B29" s="121" t="s">
        <v>236</v>
      </c>
      <c r="C29" s="470"/>
      <c r="D29" s="471"/>
      <c r="E29" s="471"/>
      <c r="F29" s="472"/>
      <c r="G29" s="473"/>
      <c r="H29" s="471"/>
      <c r="I29" s="377" t="str">
        <f>IF(H29&lt;&gt;"",IF(MATCH(H29,Číselníky!$A$2:$A$200,0)&gt;0,LOOKUP(H29,Číselníky!$A$2:$A$200,Číselníky!$B$2:$B$200),0),"")</f>
        <v/>
      </c>
      <c r="J29" s="168" t="e">
        <f t="shared" si="10"/>
        <v>#DIV/0!</v>
      </c>
      <c r="K29" s="168" t="e">
        <f>Faktury!H27/'Smlouvy, zakázky a jiné potřeby'!P29</f>
        <v>#DIV/0!</v>
      </c>
      <c r="L29" s="477"/>
      <c r="M29" s="477"/>
      <c r="N29" s="477"/>
      <c r="O29" s="101">
        <f t="shared" si="11"/>
        <v>0</v>
      </c>
      <c r="P29" s="102">
        <f t="shared" si="12"/>
        <v>0</v>
      </c>
      <c r="Q29" s="478"/>
      <c r="R29" s="478"/>
      <c r="S29" s="478"/>
      <c r="T29" s="478"/>
      <c r="U29" s="478"/>
      <c r="V29" s="478"/>
      <c r="W29" s="478"/>
      <c r="X29" s="446"/>
    </row>
    <row r="30" spans="1:24" x14ac:dyDescent="0.25">
      <c r="A30" s="467"/>
      <c r="B30" s="121" t="s">
        <v>237</v>
      </c>
      <c r="C30" s="470"/>
      <c r="D30" s="471"/>
      <c r="E30" s="471"/>
      <c r="F30" s="472"/>
      <c r="G30" s="473"/>
      <c r="H30" s="471"/>
      <c r="I30" s="377" t="str">
        <f>IF(H30&lt;&gt;"",IF(MATCH(H30,Číselníky!$A$2:$A$200,0)&gt;0,LOOKUP(H30,Číselníky!$A$2:$A$200,Číselníky!$B$2:$B$200),0),"")</f>
        <v/>
      </c>
      <c r="J30" s="168" t="e">
        <f t="shared" si="10"/>
        <v>#DIV/0!</v>
      </c>
      <c r="K30" s="168" t="e">
        <f>Faktury!H28/'Smlouvy, zakázky a jiné potřeby'!P30</f>
        <v>#DIV/0!</v>
      </c>
      <c r="L30" s="477"/>
      <c r="M30" s="477"/>
      <c r="N30" s="477"/>
      <c r="O30" s="101">
        <f t="shared" si="11"/>
        <v>0</v>
      </c>
      <c r="P30" s="102">
        <f t="shared" si="12"/>
        <v>0</v>
      </c>
      <c r="Q30" s="478"/>
      <c r="R30" s="478"/>
      <c r="S30" s="478"/>
      <c r="T30" s="478"/>
      <c r="U30" s="478"/>
      <c r="V30" s="478"/>
      <c r="W30" s="478"/>
      <c r="X30" s="446"/>
    </row>
    <row r="31" spans="1:24" x14ac:dyDescent="0.25">
      <c r="A31" s="467"/>
      <c r="B31" s="121" t="s">
        <v>238</v>
      </c>
      <c r="C31" s="470"/>
      <c r="D31" s="471"/>
      <c r="E31" s="471"/>
      <c r="F31" s="472"/>
      <c r="G31" s="473"/>
      <c r="H31" s="471"/>
      <c r="I31" s="377" t="str">
        <f>IF(H31&lt;&gt;"",IF(MATCH(H31,Číselníky!$A$2:$A$200,0)&gt;0,LOOKUP(H31,Číselníky!$A$2:$A$200,Číselníky!$B$2:$B$200),0),"")</f>
        <v/>
      </c>
      <c r="J31" s="168" t="e">
        <f t="shared" si="10"/>
        <v>#DIV/0!</v>
      </c>
      <c r="K31" s="168" t="e">
        <f>Faktury!H29/'Smlouvy, zakázky a jiné potřeby'!P31</f>
        <v>#DIV/0!</v>
      </c>
      <c r="L31" s="477"/>
      <c r="M31" s="477"/>
      <c r="N31" s="477"/>
      <c r="O31" s="101">
        <f t="shared" si="11"/>
        <v>0</v>
      </c>
      <c r="P31" s="102">
        <f t="shared" si="12"/>
        <v>0</v>
      </c>
      <c r="Q31" s="478"/>
      <c r="R31" s="478"/>
      <c r="S31" s="478"/>
      <c r="T31" s="478"/>
      <c r="U31" s="478"/>
      <c r="V31" s="478"/>
      <c r="W31" s="478"/>
      <c r="X31" s="446"/>
    </row>
    <row r="32" spans="1:24" x14ac:dyDescent="0.25">
      <c r="A32" s="467"/>
      <c r="B32" s="121" t="s">
        <v>239</v>
      </c>
      <c r="C32" s="470"/>
      <c r="D32" s="471"/>
      <c r="E32" s="471"/>
      <c r="F32" s="472"/>
      <c r="G32" s="473"/>
      <c r="H32" s="471"/>
      <c r="I32" s="377" t="str">
        <f>IF(H32&lt;&gt;"",IF(MATCH(H32,Číselníky!$A$2:$A$200,0)&gt;0,LOOKUP(H32,Číselníky!$A$2:$A$200,Číselníky!$B$2:$B$200),0),"")</f>
        <v/>
      </c>
      <c r="J32" s="168" t="e">
        <f t="shared" si="10"/>
        <v>#DIV/0!</v>
      </c>
      <c r="K32" s="168" t="e">
        <f>Faktury!H30/'Smlouvy, zakázky a jiné potřeby'!P32</f>
        <v>#DIV/0!</v>
      </c>
      <c r="L32" s="477"/>
      <c r="M32" s="477"/>
      <c r="N32" s="477"/>
      <c r="O32" s="101">
        <f t="shared" si="11"/>
        <v>0</v>
      </c>
      <c r="P32" s="102">
        <f>SUM(Q32:X32)</f>
        <v>0</v>
      </c>
      <c r="Q32" s="478"/>
      <c r="R32" s="478"/>
      <c r="S32" s="478"/>
      <c r="T32" s="478"/>
      <c r="U32" s="478"/>
      <c r="V32" s="478"/>
      <c r="W32" s="478"/>
      <c r="X32" s="446"/>
    </row>
    <row r="33" spans="1:24" x14ac:dyDescent="0.25">
      <c r="A33" s="467"/>
      <c r="B33" s="121" t="s">
        <v>240</v>
      </c>
      <c r="C33" s="470"/>
      <c r="D33" s="471"/>
      <c r="E33" s="471"/>
      <c r="F33" s="472"/>
      <c r="G33" s="473"/>
      <c r="H33" s="471"/>
      <c r="I33" s="377" t="str">
        <f>IF(H33&lt;&gt;"",IF(MATCH(H33,Číselníky!$A$2:$A$200,0)&gt;0,LOOKUP(H33,Číselníky!$A$2:$A$200,Číselníky!$B$2:$B$200),0),"")</f>
        <v/>
      </c>
      <c r="J33" s="168" t="e">
        <f t="shared" si="10"/>
        <v>#DIV/0!</v>
      </c>
      <c r="K33" s="168" t="e">
        <f>Faktury!H31/'Smlouvy, zakázky a jiné potřeby'!P33</f>
        <v>#DIV/0!</v>
      </c>
      <c r="L33" s="477"/>
      <c r="M33" s="477"/>
      <c r="N33" s="477"/>
      <c r="O33" s="101">
        <f t="shared" si="11"/>
        <v>0</v>
      </c>
      <c r="P33" s="102">
        <f t="shared" si="12"/>
        <v>0</v>
      </c>
      <c r="Q33" s="478"/>
      <c r="R33" s="478"/>
      <c r="S33" s="478"/>
      <c r="T33" s="478"/>
      <c r="U33" s="478"/>
      <c r="V33" s="478"/>
      <c r="W33" s="478"/>
      <c r="X33" s="446"/>
    </row>
    <row r="34" spans="1:24" x14ac:dyDescent="0.25">
      <c r="A34" s="467"/>
      <c r="B34" s="121" t="s">
        <v>241</v>
      </c>
      <c r="C34" s="470"/>
      <c r="D34" s="471"/>
      <c r="E34" s="471"/>
      <c r="F34" s="472"/>
      <c r="G34" s="473"/>
      <c r="H34" s="471"/>
      <c r="I34" s="377" t="str">
        <f>IF(H34&lt;&gt;"",IF(MATCH(H34,Číselníky!$A$2:$A$200,0)&gt;0,LOOKUP(H34,Číselníky!$A$2:$A$200,Číselníky!$B$2:$B$200),0),"")</f>
        <v/>
      </c>
      <c r="J34" s="168" t="e">
        <f t="shared" si="10"/>
        <v>#DIV/0!</v>
      </c>
      <c r="K34" s="168" t="e">
        <f>Faktury!H32/'Smlouvy, zakázky a jiné potřeby'!P34</f>
        <v>#DIV/0!</v>
      </c>
      <c r="L34" s="477"/>
      <c r="M34" s="477"/>
      <c r="N34" s="477"/>
      <c r="O34" s="101">
        <f t="shared" si="11"/>
        <v>0</v>
      </c>
      <c r="P34" s="102">
        <f t="shared" si="12"/>
        <v>0</v>
      </c>
      <c r="Q34" s="478"/>
      <c r="R34" s="478"/>
      <c r="S34" s="478"/>
      <c r="T34" s="478"/>
      <c r="U34" s="478"/>
      <c r="V34" s="478"/>
      <c r="W34" s="478"/>
      <c r="X34" s="446"/>
    </row>
    <row r="35" spans="1:24" x14ac:dyDescent="0.25">
      <c r="A35" s="467"/>
      <c r="B35" s="121" t="s">
        <v>242</v>
      </c>
      <c r="C35" s="470"/>
      <c r="D35" s="471"/>
      <c r="E35" s="471"/>
      <c r="F35" s="470"/>
      <c r="G35" s="473"/>
      <c r="H35" s="471"/>
      <c r="I35" s="377" t="str">
        <f>IF(H35&lt;&gt;"",IF(MATCH(H35,Číselníky!$A$2:$A$200,0)&gt;0,LOOKUP(H35,Číselníky!$A$2:$A$200,Číselníky!$B$2:$B$200),0),"")</f>
        <v/>
      </c>
      <c r="J35" s="168" t="e">
        <f t="shared" si="10"/>
        <v>#DIV/0!</v>
      </c>
      <c r="K35" s="168" t="e">
        <f>Faktury!H33/'Smlouvy, zakázky a jiné potřeby'!P35</f>
        <v>#DIV/0!</v>
      </c>
      <c r="L35" s="477"/>
      <c r="M35" s="477"/>
      <c r="N35" s="477"/>
      <c r="O35" s="101">
        <f t="shared" si="11"/>
        <v>0</v>
      </c>
      <c r="P35" s="102">
        <f t="shared" si="12"/>
        <v>0</v>
      </c>
      <c r="Q35" s="478"/>
      <c r="R35" s="478"/>
      <c r="S35" s="478"/>
      <c r="T35" s="478"/>
      <c r="U35" s="478"/>
      <c r="V35" s="478"/>
      <c r="W35" s="478"/>
      <c r="X35" s="446"/>
    </row>
    <row r="36" spans="1:24" x14ac:dyDescent="0.25">
      <c r="A36" s="467"/>
      <c r="B36" s="121" t="s">
        <v>243</v>
      </c>
      <c r="C36" s="470"/>
      <c r="D36" s="471"/>
      <c r="E36" s="471"/>
      <c r="F36" s="470"/>
      <c r="G36" s="473"/>
      <c r="H36" s="471"/>
      <c r="I36" s="377" t="str">
        <f>IF(H36&lt;&gt;"",IF(MATCH(H36,Číselníky!$A$2:$A$200,0)&gt;0,LOOKUP(H36,Číselníky!$A$2:$A$200,Číselníky!$B$2:$B$200),0),"")</f>
        <v/>
      </c>
      <c r="J36" s="168" t="e">
        <f t="shared" si="10"/>
        <v>#DIV/0!</v>
      </c>
      <c r="K36" s="168" t="e">
        <f>Faktury!H34/'Smlouvy, zakázky a jiné potřeby'!P36</f>
        <v>#DIV/0!</v>
      </c>
      <c r="L36" s="477"/>
      <c r="M36" s="477"/>
      <c r="N36" s="477"/>
      <c r="O36" s="101">
        <f t="shared" si="11"/>
        <v>0</v>
      </c>
      <c r="P36" s="102">
        <f t="shared" si="12"/>
        <v>0</v>
      </c>
      <c r="Q36" s="478"/>
      <c r="R36" s="478"/>
      <c r="S36" s="478"/>
      <c r="T36" s="478"/>
      <c r="U36" s="478"/>
      <c r="V36" s="478"/>
      <c r="W36" s="478"/>
      <c r="X36" s="446"/>
    </row>
    <row r="37" spans="1:24" x14ac:dyDescent="0.25">
      <c r="A37" s="467"/>
      <c r="B37" s="121" t="s">
        <v>244</v>
      </c>
      <c r="C37" s="470"/>
      <c r="D37" s="471"/>
      <c r="E37" s="471"/>
      <c r="F37" s="470"/>
      <c r="G37" s="473"/>
      <c r="H37" s="471"/>
      <c r="I37" s="377" t="str">
        <f>IF(H37&lt;&gt;"",IF(MATCH(H37,Číselníky!$A$2:$A$200,0)&gt;0,LOOKUP(H37,Číselníky!$A$2:$A$200,Číselníky!$B$2:$B$200),0),"")</f>
        <v/>
      </c>
      <c r="J37" s="168" t="e">
        <f t="shared" si="10"/>
        <v>#DIV/0!</v>
      </c>
      <c r="K37" s="168" t="e">
        <f>Faktury!H35/'Smlouvy, zakázky a jiné potřeby'!P37</f>
        <v>#DIV/0!</v>
      </c>
      <c r="L37" s="477"/>
      <c r="M37" s="477"/>
      <c r="N37" s="477"/>
      <c r="O37" s="101">
        <f t="shared" si="11"/>
        <v>0</v>
      </c>
      <c r="P37" s="102">
        <f t="shared" si="12"/>
        <v>0</v>
      </c>
      <c r="Q37" s="478"/>
      <c r="R37" s="478"/>
      <c r="S37" s="478"/>
      <c r="T37" s="478"/>
      <c r="U37" s="478"/>
      <c r="V37" s="478"/>
      <c r="W37" s="478"/>
      <c r="X37" s="446"/>
    </row>
    <row r="38" spans="1:24" x14ac:dyDescent="0.25">
      <c r="A38" s="467"/>
      <c r="B38" s="121" t="s">
        <v>245</v>
      </c>
      <c r="C38" s="470"/>
      <c r="D38" s="471"/>
      <c r="E38" s="471"/>
      <c r="F38" s="470"/>
      <c r="G38" s="473"/>
      <c r="H38" s="471"/>
      <c r="I38" s="377" t="str">
        <f>IF(H38&lt;&gt;"",IF(MATCH(H38,Číselníky!$A$2:$A$200,0)&gt;0,LOOKUP(H38,Číselníky!$A$2:$A$200,Číselníky!$B$2:$B$200),0),"")</f>
        <v/>
      </c>
      <c r="J38" s="168" t="e">
        <f t="shared" si="10"/>
        <v>#DIV/0!</v>
      </c>
      <c r="K38" s="168" t="e">
        <f>Faktury!H36/'Smlouvy, zakázky a jiné potřeby'!P38</f>
        <v>#DIV/0!</v>
      </c>
      <c r="L38" s="477"/>
      <c r="M38" s="477"/>
      <c r="N38" s="477"/>
      <c r="O38" s="101">
        <f t="shared" si="11"/>
        <v>0</v>
      </c>
      <c r="P38" s="102">
        <f t="shared" si="12"/>
        <v>0</v>
      </c>
      <c r="Q38" s="478"/>
      <c r="R38" s="478"/>
      <c r="S38" s="478"/>
      <c r="T38" s="478"/>
      <c r="U38" s="478"/>
      <c r="V38" s="478"/>
      <c r="W38" s="478"/>
      <c r="X38" s="446"/>
    </row>
    <row r="39" spans="1:24" x14ac:dyDescent="0.25">
      <c r="A39" s="467"/>
      <c r="B39" s="121" t="s">
        <v>246</v>
      </c>
      <c r="C39" s="470"/>
      <c r="D39" s="471"/>
      <c r="E39" s="471"/>
      <c r="F39" s="470"/>
      <c r="G39" s="473"/>
      <c r="H39" s="471"/>
      <c r="I39" s="377" t="str">
        <f>IF(H39&lt;&gt;"",IF(MATCH(H39,Číselníky!$A$2:$A$200,0)&gt;0,LOOKUP(H39,Číselníky!$A$2:$A$200,Číselníky!$B$2:$B$200),0),"")</f>
        <v/>
      </c>
      <c r="J39" s="168" t="e">
        <f t="shared" si="10"/>
        <v>#DIV/0!</v>
      </c>
      <c r="K39" s="168" t="e">
        <f>Faktury!H37/'Smlouvy, zakázky a jiné potřeby'!P39</f>
        <v>#DIV/0!</v>
      </c>
      <c r="L39" s="477"/>
      <c r="M39" s="477"/>
      <c r="N39" s="477"/>
      <c r="O39" s="101">
        <f t="shared" si="11"/>
        <v>0</v>
      </c>
      <c r="P39" s="102">
        <f t="shared" si="12"/>
        <v>0</v>
      </c>
      <c r="Q39" s="478"/>
      <c r="R39" s="478"/>
      <c r="S39" s="478"/>
      <c r="T39" s="478"/>
      <c r="U39" s="478"/>
      <c r="V39" s="478"/>
      <c r="W39" s="478"/>
      <c r="X39" s="446"/>
    </row>
    <row r="40" spans="1:24" x14ac:dyDescent="0.25">
      <c r="A40" s="467"/>
      <c r="B40" s="121" t="s">
        <v>247</v>
      </c>
      <c r="C40" s="470"/>
      <c r="D40" s="471"/>
      <c r="E40" s="471"/>
      <c r="F40" s="470"/>
      <c r="G40" s="473"/>
      <c r="H40" s="471"/>
      <c r="I40" s="377" t="str">
        <f>IF(H40&lt;&gt;"",IF(MATCH(H40,Číselníky!$A$2:$A$200,0)&gt;0,LOOKUP(H40,Číselníky!$A$2:$A$200,Číselníky!$B$2:$B$200),0),"")</f>
        <v/>
      </c>
      <c r="J40" s="168" t="e">
        <f t="shared" si="10"/>
        <v>#DIV/0!</v>
      </c>
      <c r="K40" s="168" t="e">
        <f>Faktury!H38/'Smlouvy, zakázky a jiné potřeby'!P40</f>
        <v>#DIV/0!</v>
      </c>
      <c r="L40" s="477"/>
      <c r="M40" s="477"/>
      <c r="N40" s="477"/>
      <c r="O40" s="101">
        <f t="shared" si="11"/>
        <v>0</v>
      </c>
      <c r="P40" s="102">
        <f t="shared" si="12"/>
        <v>0</v>
      </c>
      <c r="Q40" s="478"/>
      <c r="R40" s="478"/>
      <c r="S40" s="478"/>
      <c r="T40" s="478"/>
      <c r="U40" s="478"/>
      <c r="V40" s="478"/>
      <c r="W40" s="478"/>
      <c r="X40" s="446"/>
    </row>
    <row r="41" spans="1:24" x14ac:dyDescent="0.25">
      <c r="A41" s="467"/>
      <c r="B41" s="121" t="s">
        <v>248</v>
      </c>
      <c r="C41" s="470"/>
      <c r="D41" s="471"/>
      <c r="E41" s="471"/>
      <c r="F41" s="470"/>
      <c r="G41" s="473"/>
      <c r="H41" s="471"/>
      <c r="I41" s="377" t="str">
        <f>IF(H41&lt;&gt;"",IF(MATCH(H41,Číselníky!$A$2:$A$200,0)&gt;0,LOOKUP(H41,Číselníky!$A$2:$A$200,Číselníky!$B$2:$B$200),0),"")</f>
        <v/>
      </c>
      <c r="J41" s="168" t="e">
        <f t="shared" si="10"/>
        <v>#DIV/0!</v>
      </c>
      <c r="K41" s="168" t="e">
        <f>Faktury!H39/'Smlouvy, zakázky a jiné potřeby'!P41</f>
        <v>#DIV/0!</v>
      </c>
      <c r="L41" s="477"/>
      <c r="M41" s="477"/>
      <c r="N41" s="477"/>
      <c r="O41" s="101">
        <f t="shared" si="11"/>
        <v>0</v>
      </c>
      <c r="P41" s="102">
        <f t="shared" si="12"/>
        <v>0</v>
      </c>
      <c r="Q41" s="478"/>
      <c r="R41" s="478"/>
      <c r="S41" s="478"/>
      <c r="T41" s="478"/>
      <c r="U41" s="478"/>
      <c r="V41" s="478"/>
      <c r="W41" s="478"/>
      <c r="X41" s="446"/>
    </row>
    <row r="42" spans="1:24" x14ac:dyDescent="0.25">
      <c r="A42" s="467"/>
      <c r="B42" s="121" t="s">
        <v>249</v>
      </c>
      <c r="C42" s="470"/>
      <c r="D42" s="471"/>
      <c r="E42" s="471"/>
      <c r="F42" s="470"/>
      <c r="G42" s="473"/>
      <c r="H42" s="471"/>
      <c r="I42" s="377" t="str">
        <f>IF(H42&lt;&gt;"",IF(MATCH(H42,Číselníky!$A$2:$A$200,0)&gt;0,LOOKUP(H42,Číselníky!$A$2:$A$200,Číselníky!$B$2:$B$200),0),"")</f>
        <v/>
      </c>
      <c r="J42" s="168" t="e">
        <f t="shared" si="10"/>
        <v>#DIV/0!</v>
      </c>
      <c r="K42" s="168" t="e">
        <f>Faktury!H40/'Smlouvy, zakázky a jiné potřeby'!P42</f>
        <v>#DIV/0!</v>
      </c>
      <c r="L42" s="477"/>
      <c r="M42" s="477"/>
      <c r="N42" s="477"/>
      <c r="O42" s="101">
        <f t="shared" si="11"/>
        <v>0</v>
      </c>
      <c r="P42" s="102">
        <f t="shared" si="12"/>
        <v>0</v>
      </c>
      <c r="Q42" s="478"/>
      <c r="R42" s="478"/>
      <c r="S42" s="478"/>
      <c r="T42" s="478"/>
      <c r="U42" s="478"/>
      <c r="V42" s="478"/>
      <c r="W42" s="478"/>
      <c r="X42" s="446"/>
    </row>
    <row r="43" spans="1:24" x14ac:dyDescent="0.25">
      <c r="A43" s="467"/>
      <c r="B43" s="121" t="s">
        <v>250</v>
      </c>
      <c r="C43" s="470"/>
      <c r="D43" s="471"/>
      <c r="E43" s="471"/>
      <c r="F43" s="470"/>
      <c r="G43" s="473"/>
      <c r="H43" s="471"/>
      <c r="I43" s="377" t="str">
        <f>IF(H43&lt;&gt;"",IF(MATCH(H43,Číselníky!$A$2:$A$200,0)&gt;0,LOOKUP(H43,Číselníky!$A$2:$A$200,Číselníky!$B$2:$B$200),0),"")</f>
        <v/>
      </c>
      <c r="J43" s="168" t="e">
        <f t="shared" si="10"/>
        <v>#DIV/0!</v>
      </c>
      <c r="K43" s="168" t="e">
        <f>Faktury!H41/'Smlouvy, zakázky a jiné potřeby'!P43</f>
        <v>#DIV/0!</v>
      </c>
      <c r="L43" s="477"/>
      <c r="M43" s="477"/>
      <c r="N43" s="477"/>
      <c r="O43" s="101">
        <f t="shared" si="11"/>
        <v>0</v>
      </c>
      <c r="P43" s="102">
        <f t="shared" si="12"/>
        <v>0</v>
      </c>
      <c r="Q43" s="478"/>
      <c r="R43" s="478"/>
      <c r="S43" s="478"/>
      <c r="T43" s="478"/>
      <c r="U43" s="478"/>
      <c r="V43" s="478"/>
      <c r="W43" s="478"/>
      <c r="X43" s="446"/>
    </row>
    <row r="44" spans="1:24" x14ac:dyDescent="0.25">
      <c r="A44" s="467"/>
      <c r="B44" s="121" t="s">
        <v>251</v>
      </c>
      <c r="C44" s="470"/>
      <c r="D44" s="471"/>
      <c r="E44" s="471"/>
      <c r="F44" s="470"/>
      <c r="G44" s="473"/>
      <c r="H44" s="471"/>
      <c r="I44" s="377" t="str">
        <f>IF(H44&lt;&gt;"",IF(MATCH(H44,Číselníky!$A$2:$A$200,0)&gt;0,LOOKUP(H44,Číselníky!$A$2:$A$200,Číselníky!$B$2:$B$200),0),"")</f>
        <v/>
      </c>
      <c r="J44" s="168" t="e">
        <f t="shared" si="10"/>
        <v>#DIV/0!</v>
      </c>
      <c r="K44" s="168" t="e">
        <f>Faktury!H42/'Smlouvy, zakázky a jiné potřeby'!P44</f>
        <v>#DIV/0!</v>
      </c>
      <c r="L44" s="477"/>
      <c r="M44" s="477"/>
      <c r="N44" s="477"/>
      <c r="O44" s="101">
        <f t="shared" si="11"/>
        <v>0</v>
      </c>
      <c r="P44" s="102">
        <f t="shared" si="12"/>
        <v>0</v>
      </c>
      <c r="Q44" s="478"/>
      <c r="R44" s="478"/>
      <c r="S44" s="478"/>
      <c r="T44" s="478"/>
      <c r="U44" s="478"/>
      <c r="V44" s="478"/>
      <c r="W44" s="478"/>
      <c r="X44" s="446"/>
    </row>
    <row r="45" spans="1:24" x14ac:dyDescent="0.25">
      <c r="A45" s="440"/>
      <c r="B45" s="121" t="s">
        <v>252</v>
      </c>
      <c r="C45" s="470"/>
      <c r="D45" s="471"/>
      <c r="E45" s="471"/>
      <c r="F45" s="470"/>
      <c r="G45" s="473"/>
      <c r="H45" s="471"/>
      <c r="I45" s="377" t="str">
        <f>IF(H45&lt;&gt;"",IF(MATCH(H45,Číselníky!$A$2:$A$200,0)&gt;0,LOOKUP(H45,Číselníky!$A$2:$A$200,Číselníky!$B$2:$B$200),0),"")</f>
        <v/>
      </c>
      <c r="J45" s="168" t="e">
        <f t="shared" si="10"/>
        <v>#DIV/0!</v>
      </c>
      <c r="K45" s="168" t="e">
        <f>Faktury!H43/'Smlouvy, zakázky a jiné potřeby'!P45</f>
        <v>#DIV/0!</v>
      </c>
      <c r="L45" s="477"/>
      <c r="M45" s="477"/>
      <c r="N45" s="477"/>
      <c r="O45" s="101">
        <f t="shared" si="11"/>
        <v>0</v>
      </c>
      <c r="P45" s="102">
        <f t="shared" si="12"/>
        <v>0</v>
      </c>
      <c r="Q45" s="478"/>
      <c r="R45" s="478"/>
      <c r="S45" s="478"/>
      <c r="T45" s="478"/>
      <c r="U45" s="478"/>
      <c r="V45" s="478"/>
      <c r="W45" s="478"/>
      <c r="X45" s="446"/>
    </row>
    <row r="46" spans="1:24" x14ac:dyDescent="0.25">
      <c r="A46" s="440"/>
      <c r="B46" s="121" t="s">
        <v>253</v>
      </c>
      <c r="C46" s="470"/>
      <c r="D46" s="471"/>
      <c r="E46" s="471"/>
      <c r="F46" s="470"/>
      <c r="G46" s="473"/>
      <c r="H46" s="471"/>
      <c r="I46" s="377" t="str">
        <f>IF(H46&lt;&gt;"",IF(MATCH(H46,Číselníky!$A$2:$A$200,0)&gt;0,LOOKUP(H46,Číselníky!$A$2:$A$200,Číselníky!$B$2:$B$200),0),"")</f>
        <v/>
      </c>
      <c r="J46" s="168" t="e">
        <f t="shared" si="10"/>
        <v>#DIV/0!</v>
      </c>
      <c r="K46" s="168" t="e">
        <f>Faktury!H44/'Smlouvy, zakázky a jiné potřeby'!P46</f>
        <v>#DIV/0!</v>
      </c>
      <c r="L46" s="477"/>
      <c r="M46" s="477"/>
      <c r="N46" s="477"/>
      <c r="O46" s="101">
        <f t="shared" si="11"/>
        <v>0</v>
      </c>
      <c r="P46" s="102">
        <f t="shared" si="12"/>
        <v>0</v>
      </c>
      <c r="Q46" s="478"/>
      <c r="R46" s="478"/>
      <c r="S46" s="478"/>
      <c r="T46" s="478"/>
      <c r="U46" s="478"/>
      <c r="V46" s="478"/>
      <c r="W46" s="478"/>
      <c r="X46" s="446"/>
    </row>
    <row r="47" spans="1:24" x14ac:dyDescent="0.25">
      <c r="A47" s="440"/>
      <c r="B47" s="121" t="s">
        <v>254</v>
      </c>
      <c r="C47" s="470"/>
      <c r="D47" s="471"/>
      <c r="E47" s="471"/>
      <c r="F47" s="470"/>
      <c r="G47" s="473"/>
      <c r="H47" s="471"/>
      <c r="I47" s="377" t="str">
        <f>IF(H47&lt;&gt;"",IF(MATCH(H47,Číselníky!$A$2:$A$200,0)&gt;0,LOOKUP(H47,Číselníky!$A$2:$A$200,Číselníky!$B$2:$B$200),0),"")</f>
        <v/>
      </c>
      <c r="J47" s="168" t="e">
        <f t="shared" si="10"/>
        <v>#DIV/0!</v>
      </c>
      <c r="K47" s="168" t="e">
        <f>Faktury!H45/'Smlouvy, zakázky a jiné potřeby'!P47</f>
        <v>#DIV/0!</v>
      </c>
      <c r="L47" s="477"/>
      <c r="M47" s="477"/>
      <c r="N47" s="477"/>
      <c r="O47" s="101">
        <f t="shared" si="11"/>
        <v>0</v>
      </c>
      <c r="P47" s="102">
        <f t="shared" si="12"/>
        <v>0</v>
      </c>
      <c r="Q47" s="478"/>
      <c r="R47" s="478"/>
      <c r="S47" s="478"/>
      <c r="T47" s="478"/>
      <c r="U47" s="478"/>
      <c r="V47" s="478"/>
      <c r="W47" s="478"/>
      <c r="X47" s="446"/>
    </row>
    <row r="48" spans="1:24" x14ac:dyDescent="0.25">
      <c r="A48" s="440"/>
      <c r="B48" s="121" t="s">
        <v>255</v>
      </c>
      <c r="C48" s="470"/>
      <c r="D48" s="471"/>
      <c r="E48" s="471"/>
      <c r="F48" s="470"/>
      <c r="G48" s="473"/>
      <c r="H48" s="471"/>
      <c r="I48" s="377" t="str">
        <f>IF(H48&lt;&gt;"",IF(MATCH(H48,Číselníky!$A$2:$A$200,0)&gt;0,LOOKUP(H48,Číselníky!$A$2:$A$200,Číselníky!$B$2:$B$200),0),"")</f>
        <v/>
      </c>
      <c r="J48" s="168" t="e">
        <f t="shared" si="10"/>
        <v>#DIV/0!</v>
      </c>
      <c r="K48" s="168" t="e">
        <f>Faktury!H46/'Smlouvy, zakázky a jiné potřeby'!P48</f>
        <v>#DIV/0!</v>
      </c>
      <c r="L48" s="477"/>
      <c r="M48" s="477"/>
      <c r="N48" s="477"/>
      <c r="O48" s="101">
        <f t="shared" si="11"/>
        <v>0</v>
      </c>
      <c r="P48" s="102">
        <f t="shared" si="12"/>
        <v>0</v>
      </c>
      <c r="Q48" s="478"/>
      <c r="R48" s="478"/>
      <c r="S48" s="478"/>
      <c r="T48" s="478"/>
      <c r="U48" s="478"/>
      <c r="V48" s="478"/>
      <c r="W48" s="478"/>
      <c r="X48" s="446"/>
    </row>
    <row r="49" spans="1:24" x14ac:dyDescent="0.25">
      <c r="A49" s="440"/>
      <c r="B49" s="121" t="s">
        <v>256</v>
      </c>
      <c r="C49" s="470"/>
      <c r="D49" s="471"/>
      <c r="E49" s="471"/>
      <c r="F49" s="470"/>
      <c r="G49" s="473"/>
      <c r="H49" s="471"/>
      <c r="I49" s="377" t="str">
        <f>IF(H49&lt;&gt;"",IF(MATCH(H49,Číselníky!$A$2:$A$200,0)&gt;0,LOOKUP(H49,Číselníky!$A$2:$A$200,Číselníky!$B$2:$B$200),0),"")</f>
        <v/>
      </c>
      <c r="J49" s="168" t="e">
        <f t="shared" si="10"/>
        <v>#DIV/0!</v>
      </c>
      <c r="K49" s="168" t="e">
        <f>Faktury!H47/'Smlouvy, zakázky a jiné potřeby'!P49</f>
        <v>#DIV/0!</v>
      </c>
      <c r="L49" s="477"/>
      <c r="M49" s="477"/>
      <c r="N49" s="477"/>
      <c r="O49" s="101">
        <f t="shared" si="11"/>
        <v>0</v>
      </c>
      <c r="P49" s="102">
        <f t="shared" si="12"/>
        <v>0</v>
      </c>
      <c r="Q49" s="478"/>
      <c r="R49" s="478"/>
      <c r="S49" s="478"/>
      <c r="T49" s="478"/>
      <c r="U49" s="478"/>
      <c r="V49" s="478"/>
      <c r="W49" s="478"/>
      <c r="X49" s="446"/>
    </row>
    <row r="50" spans="1:24" x14ac:dyDescent="0.25">
      <c r="A50" s="440"/>
      <c r="B50" s="121" t="s">
        <v>257</v>
      </c>
      <c r="C50" s="470"/>
      <c r="D50" s="471"/>
      <c r="E50" s="471"/>
      <c r="F50" s="470"/>
      <c r="G50" s="473"/>
      <c r="H50" s="471"/>
      <c r="I50" s="377" t="str">
        <f>IF(H50&lt;&gt;"",IF(MATCH(H50,Číselníky!$A$2:$A$200,0)&gt;0,LOOKUP(H50,Číselníky!$A$2:$A$200,Číselníky!$B$2:$B$200),0),"")</f>
        <v/>
      </c>
      <c r="J50" s="168" t="e">
        <f t="shared" si="10"/>
        <v>#DIV/0!</v>
      </c>
      <c r="K50" s="168" t="e">
        <f>Faktury!H48/'Smlouvy, zakázky a jiné potřeby'!P50</f>
        <v>#DIV/0!</v>
      </c>
      <c r="L50" s="477"/>
      <c r="M50" s="477"/>
      <c r="N50" s="477"/>
      <c r="O50" s="101">
        <f t="shared" si="11"/>
        <v>0</v>
      </c>
      <c r="P50" s="102">
        <f t="shared" si="12"/>
        <v>0</v>
      </c>
      <c r="Q50" s="478"/>
      <c r="R50" s="478"/>
      <c r="S50" s="478"/>
      <c r="T50" s="478"/>
      <c r="U50" s="478"/>
      <c r="V50" s="478"/>
      <c r="W50" s="478"/>
      <c r="X50" s="446"/>
    </row>
    <row r="51" spans="1:24" x14ac:dyDescent="0.25">
      <c r="A51" s="440"/>
      <c r="B51" s="121" t="s">
        <v>258</v>
      </c>
      <c r="C51" s="470"/>
      <c r="D51" s="471"/>
      <c r="E51" s="471"/>
      <c r="F51" s="470"/>
      <c r="G51" s="473"/>
      <c r="H51" s="471"/>
      <c r="I51" s="377" t="str">
        <f>IF(H51&lt;&gt;"",IF(MATCH(H51,Číselníky!$A$2:$A$200,0)&gt;0,LOOKUP(H51,Číselníky!$A$2:$A$200,Číselníky!$B$2:$B$200),0),"")</f>
        <v/>
      </c>
      <c r="J51" s="168" t="e">
        <f t="shared" si="10"/>
        <v>#DIV/0!</v>
      </c>
      <c r="K51" s="168" t="e">
        <f>Faktury!H49/'Smlouvy, zakázky a jiné potřeby'!P51</f>
        <v>#DIV/0!</v>
      </c>
      <c r="L51" s="477"/>
      <c r="M51" s="477"/>
      <c r="N51" s="477"/>
      <c r="O51" s="101">
        <f t="shared" si="11"/>
        <v>0</v>
      </c>
      <c r="P51" s="102">
        <f t="shared" si="12"/>
        <v>0</v>
      </c>
      <c r="Q51" s="478"/>
      <c r="R51" s="478"/>
      <c r="S51" s="478"/>
      <c r="T51" s="478"/>
      <c r="U51" s="478"/>
      <c r="V51" s="478"/>
      <c r="W51" s="478"/>
      <c r="X51" s="446"/>
    </row>
    <row r="52" spans="1:24" x14ac:dyDescent="0.25">
      <c r="A52" s="440"/>
      <c r="B52" s="121" t="s">
        <v>259</v>
      </c>
      <c r="C52" s="470"/>
      <c r="D52" s="471"/>
      <c r="E52" s="471"/>
      <c r="F52" s="470"/>
      <c r="G52" s="473"/>
      <c r="H52" s="471"/>
      <c r="I52" s="377" t="str">
        <f>IF(H52&lt;&gt;"",IF(MATCH(H52,Číselníky!$A$2:$A$200,0)&gt;0,LOOKUP(H52,Číselníky!$A$2:$A$200,Číselníky!$B$2:$B$200),0),"")</f>
        <v/>
      </c>
      <c r="J52" s="168" t="e">
        <f t="shared" si="10"/>
        <v>#DIV/0!</v>
      </c>
      <c r="K52" s="168" t="e">
        <f>Faktury!H50/'Smlouvy, zakázky a jiné potřeby'!P52</f>
        <v>#DIV/0!</v>
      </c>
      <c r="L52" s="477"/>
      <c r="M52" s="477"/>
      <c r="N52" s="477"/>
      <c r="O52" s="101">
        <f t="shared" si="11"/>
        <v>0</v>
      </c>
      <c r="P52" s="102">
        <f t="shared" si="12"/>
        <v>0</v>
      </c>
      <c r="Q52" s="478"/>
      <c r="R52" s="478"/>
      <c r="S52" s="478"/>
      <c r="T52" s="478"/>
      <c r="U52" s="478"/>
      <c r="V52" s="478"/>
      <c r="W52" s="478"/>
      <c r="X52" s="446"/>
    </row>
    <row r="53" spans="1:24" x14ac:dyDescent="0.25">
      <c r="A53" s="440"/>
      <c r="B53" s="121" t="s">
        <v>266</v>
      </c>
      <c r="C53" s="470"/>
      <c r="D53" s="471"/>
      <c r="E53" s="471"/>
      <c r="F53" s="470"/>
      <c r="G53" s="473"/>
      <c r="H53" s="471"/>
      <c r="I53" s="377" t="str">
        <f>IF(H53&lt;&gt;"",IF(MATCH(H53,Číselníky!$A$2:$A$200,0)&gt;0,LOOKUP(H53,Číselníky!$A$2:$A$200,Číselníky!$B$2:$B$200),0),"")</f>
        <v/>
      </c>
      <c r="J53" s="168" t="e">
        <f t="shared" si="10"/>
        <v>#DIV/0!</v>
      </c>
      <c r="K53" s="168" t="e">
        <f>Faktury!H51/'Smlouvy, zakázky a jiné potřeby'!P53</f>
        <v>#DIV/0!</v>
      </c>
      <c r="L53" s="477"/>
      <c r="M53" s="477"/>
      <c r="N53" s="477"/>
      <c r="O53" s="101">
        <f t="shared" si="11"/>
        <v>0</v>
      </c>
      <c r="P53" s="102">
        <f t="shared" si="12"/>
        <v>0</v>
      </c>
      <c r="Q53" s="478"/>
      <c r="R53" s="478"/>
      <c r="S53" s="478"/>
      <c r="T53" s="478"/>
      <c r="U53" s="478"/>
      <c r="V53" s="478"/>
      <c r="W53" s="478"/>
      <c r="X53" s="446"/>
    </row>
    <row r="54" spans="1:24" x14ac:dyDescent="0.25">
      <c r="A54" s="440"/>
      <c r="B54" s="121" t="s">
        <v>267</v>
      </c>
      <c r="C54" s="441"/>
      <c r="D54" s="442"/>
      <c r="E54" s="442"/>
      <c r="F54" s="441"/>
      <c r="G54" s="445"/>
      <c r="H54" s="442"/>
      <c r="I54" s="377" t="str">
        <f>IF(H54&lt;&gt;"",IF(MATCH(H54,Číselníky!$A$2:$A$200,0)&gt;0,LOOKUP(H54,Číselníky!$A$2:$A$200,Číselníky!$B$2:$B$200),0),"")</f>
        <v/>
      </c>
      <c r="J54" s="168" t="e">
        <f t="shared" si="10"/>
        <v>#DIV/0!</v>
      </c>
      <c r="K54" s="168" t="e">
        <f>Faktury!H52/'Smlouvy, zakázky a jiné potřeby'!P54</f>
        <v>#DIV/0!</v>
      </c>
      <c r="L54" s="477"/>
      <c r="M54" s="477"/>
      <c r="N54" s="477"/>
      <c r="O54" s="101">
        <f t="shared" si="11"/>
        <v>0</v>
      </c>
      <c r="P54" s="102">
        <f t="shared" si="12"/>
        <v>0</v>
      </c>
      <c r="Q54" s="478"/>
      <c r="R54" s="478"/>
      <c r="S54" s="478"/>
      <c r="T54" s="478"/>
      <c r="U54" s="478"/>
      <c r="V54" s="478"/>
      <c r="W54" s="478"/>
      <c r="X54" s="446"/>
    </row>
    <row r="55" spans="1:24" x14ac:dyDescent="0.25">
      <c r="A55" s="440"/>
      <c r="B55" s="121" t="s">
        <v>268</v>
      </c>
      <c r="C55" s="441"/>
      <c r="D55" s="442"/>
      <c r="E55" s="442"/>
      <c r="F55" s="441"/>
      <c r="G55" s="445"/>
      <c r="H55" s="442"/>
      <c r="I55" s="377" t="str">
        <f>IF(H55&lt;&gt;"",IF(MATCH(H55,Číselníky!$A$2:$A$200,0)&gt;0,LOOKUP(H55,Číselníky!$A$2:$A$200,Číselníky!$B$2:$B$200),0),"")</f>
        <v/>
      </c>
      <c r="J55" s="168" t="e">
        <f t="shared" si="10"/>
        <v>#DIV/0!</v>
      </c>
      <c r="K55" s="168" t="e">
        <f>Faktury!H53/'Smlouvy, zakázky a jiné potřeby'!P55</f>
        <v>#DIV/0!</v>
      </c>
      <c r="L55" s="477"/>
      <c r="M55" s="477"/>
      <c r="N55" s="477"/>
      <c r="O55" s="101">
        <f t="shared" si="11"/>
        <v>0</v>
      </c>
      <c r="P55" s="102">
        <f t="shared" si="12"/>
        <v>0</v>
      </c>
      <c r="Q55" s="478"/>
      <c r="R55" s="478"/>
      <c r="S55" s="478"/>
      <c r="T55" s="478"/>
      <c r="U55" s="478"/>
      <c r="V55" s="478"/>
      <c r="W55" s="478"/>
      <c r="X55" s="446"/>
    </row>
    <row r="56" spans="1:24" x14ac:dyDescent="0.25">
      <c r="A56" s="440"/>
      <c r="B56" s="121" t="s">
        <v>269</v>
      </c>
      <c r="C56" s="441"/>
      <c r="D56" s="442"/>
      <c r="E56" s="442"/>
      <c r="F56" s="441"/>
      <c r="G56" s="445"/>
      <c r="H56" s="442"/>
      <c r="I56" s="377" t="str">
        <f>IF(H56&lt;&gt;"",IF(MATCH(H56,Číselníky!$A$2:$A$200,0)&gt;0,LOOKUP(H56,Číselníky!$A$2:$A$200,Číselníky!$B$2:$B$200),0),"")</f>
        <v/>
      </c>
      <c r="J56" s="168" t="e">
        <f t="shared" si="10"/>
        <v>#DIV/0!</v>
      </c>
      <c r="K56" s="168" t="e">
        <f>Faktury!H54/'Smlouvy, zakázky a jiné potřeby'!P56</f>
        <v>#DIV/0!</v>
      </c>
      <c r="L56" s="477"/>
      <c r="M56" s="477"/>
      <c r="N56" s="477"/>
      <c r="O56" s="101">
        <f t="shared" si="11"/>
        <v>0</v>
      </c>
      <c r="P56" s="102">
        <f t="shared" si="12"/>
        <v>0</v>
      </c>
      <c r="Q56" s="478"/>
      <c r="R56" s="478"/>
      <c r="S56" s="478"/>
      <c r="T56" s="478"/>
      <c r="U56" s="478"/>
      <c r="V56" s="478"/>
      <c r="W56" s="478"/>
      <c r="X56" s="446"/>
    </row>
    <row r="57" spans="1:24" x14ac:dyDescent="0.25">
      <c r="A57" s="440"/>
      <c r="B57" s="121" t="s">
        <v>270</v>
      </c>
      <c r="C57" s="441"/>
      <c r="D57" s="442"/>
      <c r="E57" s="442"/>
      <c r="F57" s="441"/>
      <c r="G57" s="445"/>
      <c r="H57" s="442"/>
      <c r="I57" s="377" t="str">
        <f>IF(H57&lt;&gt;"",IF(MATCH(H57,Číselníky!$A$2:$A$200,0)&gt;0,LOOKUP(H57,Číselníky!$A$2:$A$200,Číselníky!$B$2:$B$200),0),"")</f>
        <v/>
      </c>
      <c r="J57" s="168" t="e">
        <f t="shared" si="10"/>
        <v>#DIV/0!</v>
      </c>
      <c r="K57" s="168" t="e">
        <f>Faktury!H55/'Smlouvy, zakázky a jiné potřeby'!P57</f>
        <v>#DIV/0!</v>
      </c>
      <c r="L57" s="477"/>
      <c r="M57" s="477"/>
      <c r="N57" s="477"/>
      <c r="O57" s="101">
        <f t="shared" si="11"/>
        <v>0</v>
      </c>
      <c r="P57" s="102">
        <f t="shared" si="12"/>
        <v>0</v>
      </c>
      <c r="Q57" s="478"/>
      <c r="R57" s="478"/>
      <c r="S57" s="478"/>
      <c r="T57" s="478"/>
      <c r="U57" s="478"/>
      <c r="V57" s="478"/>
      <c r="W57" s="478"/>
      <c r="X57" s="446"/>
    </row>
    <row r="58" spans="1:24" x14ac:dyDescent="0.25">
      <c r="A58" s="440"/>
      <c r="B58" s="121" t="s">
        <v>271</v>
      </c>
      <c r="C58" s="441"/>
      <c r="D58" s="442"/>
      <c r="E58" s="442"/>
      <c r="F58" s="441"/>
      <c r="G58" s="445"/>
      <c r="H58" s="442"/>
      <c r="I58" s="377" t="str">
        <f>IF(H58&lt;&gt;"",IF(MATCH(H58,Číselníky!$A$2:$A$200,0)&gt;0,LOOKUP(H58,Číselníky!$A$2:$A$200,Číselníky!$B$2:$B$200),0),"")</f>
        <v/>
      </c>
      <c r="J58" s="168" t="e">
        <f t="shared" si="10"/>
        <v>#DIV/0!</v>
      </c>
      <c r="K58" s="168" t="e">
        <f>Faktury!H56/'Smlouvy, zakázky a jiné potřeby'!P58</f>
        <v>#DIV/0!</v>
      </c>
      <c r="L58" s="477"/>
      <c r="M58" s="477"/>
      <c r="N58" s="477"/>
      <c r="O58" s="101">
        <f t="shared" si="11"/>
        <v>0</v>
      </c>
      <c r="P58" s="102">
        <f t="shared" si="12"/>
        <v>0</v>
      </c>
      <c r="Q58" s="478"/>
      <c r="R58" s="478"/>
      <c r="S58" s="478"/>
      <c r="T58" s="478"/>
      <c r="U58" s="478"/>
      <c r="V58" s="478"/>
      <c r="W58" s="478"/>
      <c r="X58" s="446"/>
    </row>
    <row r="59" spans="1:24" x14ac:dyDescent="0.25">
      <c r="A59" s="440"/>
      <c r="B59" s="121" t="s">
        <v>272</v>
      </c>
      <c r="C59" s="441"/>
      <c r="D59" s="442"/>
      <c r="E59" s="442"/>
      <c r="F59" s="441"/>
      <c r="G59" s="445"/>
      <c r="H59" s="442"/>
      <c r="I59" s="377" t="str">
        <f>IF(H59&lt;&gt;"",IF(MATCH(H59,Číselníky!$A$2:$A$200,0)&gt;0,LOOKUP(H59,Číselníky!$A$2:$A$200,Číselníky!$B$2:$B$200),0),"")</f>
        <v/>
      </c>
      <c r="J59" s="168" t="e">
        <f t="shared" si="10"/>
        <v>#DIV/0!</v>
      </c>
      <c r="K59" s="168" t="e">
        <f>Faktury!H57/'Smlouvy, zakázky a jiné potřeby'!P59</f>
        <v>#DIV/0!</v>
      </c>
      <c r="L59" s="477"/>
      <c r="M59" s="477"/>
      <c r="N59" s="477"/>
      <c r="O59" s="101">
        <f t="shared" si="11"/>
        <v>0</v>
      </c>
      <c r="P59" s="102">
        <f t="shared" si="12"/>
        <v>0</v>
      </c>
      <c r="Q59" s="478"/>
      <c r="R59" s="478"/>
      <c r="S59" s="478"/>
      <c r="T59" s="478"/>
      <c r="U59" s="478"/>
      <c r="V59" s="478"/>
      <c r="W59" s="478"/>
      <c r="X59" s="446"/>
    </row>
    <row r="60" spans="1:24" x14ac:dyDescent="0.25">
      <c r="A60" s="440"/>
      <c r="B60" s="121" t="s">
        <v>273</v>
      </c>
      <c r="C60" s="441"/>
      <c r="D60" s="442"/>
      <c r="E60" s="442"/>
      <c r="F60" s="441"/>
      <c r="G60" s="445"/>
      <c r="H60" s="442"/>
      <c r="I60" s="377" t="str">
        <f>IF(H60&lt;&gt;"",IF(MATCH(H60,Číselníky!$A$2:$A$200,0)&gt;0,LOOKUP(H60,Číselníky!$A$2:$A$200,Číselníky!$B$2:$B$200),0),"")</f>
        <v/>
      </c>
      <c r="J60" s="168" t="e">
        <f t="shared" si="10"/>
        <v>#DIV/0!</v>
      </c>
      <c r="K60" s="168" t="e">
        <f>Faktury!H58/'Smlouvy, zakázky a jiné potřeby'!P60</f>
        <v>#DIV/0!</v>
      </c>
      <c r="L60" s="477"/>
      <c r="M60" s="477"/>
      <c r="N60" s="477"/>
      <c r="O60" s="101">
        <f t="shared" si="11"/>
        <v>0</v>
      </c>
      <c r="P60" s="102">
        <f t="shared" si="12"/>
        <v>0</v>
      </c>
      <c r="Q60" s="446"/>
      <c r="R60" s="446"/>
      <c r="S60" s="446"/>
      <c r="T60" s="446"/>
      <c r="U60" s="446"/>
      <c r="V60" s="446"/>
      <c r="W60" s="446"/>
      <c r="X60" s="446"/>
    </row>
    <row r="61" spans="1:24" x14ac:dyDescent="0.25">
      <c r="A61" s="440"/>
      <c r="B61" s="121" t="s">
        <v>274</v>
      </c>
      <c r="C61" s="441"/>
      <c r="D61" s="442"/>
      <c r="E61" s="442"/>
      <c r="F61" s="441"/>
      <c r="G61" s="445"/>
      <c r="H61" s="442"/>
      <c r="I61" s="377" t="str">
        <f>IF(H61&lt;&gt;"",IF(MATCH(H61,Číselníky!$A$2:$A$200,0)&gt;0,LOOKUP(H61,Číselníky!$A$2:$A$200,Číselníky!$B$2:$B$200),0),"")</f>
        <v/>
      </c>
      <c r="J61" s="168" t="e">
        <f t="shared" si="10"/>
        <v>#DIV/0!</v>
      </c>
      <c r="K61" s="168" t="e">
        <f>Faktury!H59/'Smlouvy, zakázky a jiné potřeby'!P61</f>
        <v>#DIV/0!</v>
      </c>
      <c r="L61" s="477"/>
      <c r="M61" s="477"/>
      <c r="N61" s="477"/>
      <c r="O61" s="101">
        <f t="shared" si="11"/>
        <v>0</v>
      </c>
      <c r="P61" s="102">
        <f t="shared" si="12"/>
        <v>0</v>
      </c>
      <c r="Q61" s="446"/>
      <c r="R61" s="446"/>
      <c r="S61" s="446"/>
      <c r="T61" s="446"/>
      <c r="U61" s="446"/>
      <c r="V61" s="446"/>
      <c r="W61" s="446"/>
      <c r="X61" s="446"/>
    </row>
    <row r="62" spans="1:24" x14ac:dyDescent="0.25">
      <c r="A62" s="440"/>
      <c r="B62" s="121" t="s">
        <v>275</v>
      </c>
      <c r="C62" s="441"/>
      <c r="D62" s="442"/>
      <c r="E62" s="442"/>
      <c r="F62" s="441"/>
      <c r="G62" s="445"/>
      <c r="H62" s="442"/>
      <c r="I62" s="377" t="str">
        <f>IF(H62&lt;&gt;"",IF(MATCH(H62,Číselníky!$A$2:$A$200,0)&gt;0,LOOKUP(H62,Číselníky!$A$2:$A$200,Číselníky!$B$2:$B$200),0),"")</f>
        <v/>
      </c>
      <c r="J62" s="168" t="e">
        <f t="shared" si="10"/>
        <v>#DIV/0!</v>
      </c>
      <c r="K62" s="168" t="e">
        <f>Faktury!H60/'Smlouvy, zakázky a jiné potřeby'!P62</f>
        <v>#DIV/0!</v>
      </c>
      <c r="L62" s="477"/>
      <c r="M62" s="477"/>
      <c r="N62" s="477"/>
      <c r="O62" s="101">
        <f t="shared" si="11"/>
        <v>0</v>
      </c>
      <c r="P62" s="102">
        <f t="shared" si="12"/>
        <v>0</v>
      </c>
      <c r="Q62" s="446"/>
      <c r="R62" s="446"/>
      <c r="S62" s="446"/>
      <c r="T62" s="446"/>
      <c r="U62" s="446"/>
      <c r="V62" s="446"/>
      <c r="W62" s="446"/>
      <c r="X62" s="446"/>
    </row>
    <row r="63" spans="1:24" x14ac:dyDescent="0.25">
      <c r="A63" s="440"/>
      <c r="B63" s="121" t="s">
        <v>276</v>
      </c>
      <c r="C63" s="441"/>
      <c r="D63" s="442"/>
      <c r="E63" s="442"/>
      <c r="F63" s="441"/>
      <c r="G63" s="445"/>
      <c r="H63" s="442"/>
      <c r="I63" s="377" t="str">
        <f>IF(H63&lt;&gt;"",IF(MATCH(H63,Číselníky!$A$2:$A$200,0)&gt;0,LOOKUP(H63,Číselníky!$A$2:$A$200,Číselníky!$B$2:$B$200),0),"")</f>
        <v/>
      </c>
      <c r="J63" s="168" t="e">
        <f t="shared" si="10"/>
        <v>#DIV/0!</v>
      </c>
      <c r="K63" s="168" t="e">
        <f>Faktury!H61/'Smlouvy, zakázky a jiné potřeby'!P63</f>
        <v>#DIV/0!</v>
      </c>
      <c r="L63" s="477"/>
      <c r="M63" s="477"/>
      <c r="N63" s="477"/>
      <c r="O63" s="101">
        <f t="shared" si="11"/>
        <v>0</v>
      </c>
      <c r="P63" s="102">
        <f t="shared" si="12"/>
        <v>0</v>
      </c>
      <c r="Q63" s="446"/>
      <c r="R63" s="446"/>
      <c r="S63" s="446"/>
      <c r="T63" s="446"/>
      <c r="U63" s="446"/>
      <c r="V63" s="446"/>
      <c r="W63" s="446"/>
      <c r="X63" s="446"/>
    </row>
    <row r="64" spans="1:24" x14ac:dyDescent="0.25">
      <c r="A64" s="416"/>
      <c r="B64" s="121" t="s">
        <v>277</v>
      </c>
      <c r="C64" s="441"/>
      <c r="D64" s="442"/>
      <c r="E64" s="442"/>
      <c r="F64" s="444"/>
      <c r="G64" s="441"/>
      <c r="H64" s="442"/>
      <c r="I64" s="377" t="str">
        <f>IF(H64&lt;&gt;"",IF(MATCH(H64,Číselníky!$A$2:$A$200,0)&gt;0,LOOKUP(H64,Číselníky!$A$2:$A$200,Číselníky!$B$2:$B$200),0),"")</f>
        <v/>
      </c>
      <c r="J64" s="168" t="e">
        <f t="shared" si="10"/>
        <v>#DIV/0!</v>
      </c>
      <c r="K64" s="168" t="e">
        <f>Faktury!H62/'Smlouvy, zakázky a jiné potřeby'!P64</f>
        <v>#DIV/0!</v>
      </c>
      <c r="L64" s="477"/>
      <c r="M64" s="477"/>
      <c r="N64" s="477"/>
      <c r="O64" s="101">
        <f t="shared" si="11"/>
        <v>0</v>
      </c>
      <c r="P64" s="102">
        <f t="shared" si="12"/>
        <v>0</v>
      </c>
      <c r="Q64" s="446"/>
      <c r="R64" s="446"/>
      <c r="S64" s="446"/>
      <c r="T64" s="446"/>
      <c r="U64" s="446"/>
      <c r="V64" s="446"/>
      <c r="W64" s="446"/>
      <c r="X64" s="446"/>
    </row>
    <row r="65" spans="1:24" x14ac:dyDescent="0.25">
      <c r="A65" s="416"/>
      <c r="B65" s="121" t="s">
        <v>278</v>
      </c>
      <c r="C65" s="441"/>
      <c r="D65" s="442"/>
      <c r="E65" s="442"/>
      <c r="F65" s="444"/>
      <c r="G65" s="441"/>
      <c r="H65" s="442"/>
      <c r="I65" s="377" t="str">
        <f>IF(H65&lt;&gt;"",IF(MATCH(H65,Číselníky!$A$2:$A$200,0)&gt;0,LOOKUP(H65,Číselníky!$A$2:$A$200,Číselníky!$B$2:$B$200),0),"")</f>
        <v/>
      </c>
      <c r="J65" s="168" t="e">
        <f t="shared" si="10"/>
        <v>#DIV/0!</v>
      </c>
      <c r="K65" s="168" t="e">
        <f>Faktury!H63/'Smlouvy, zakázky a jiné potřeby'!P65</f>
        <v>#DIV/0!</v>
      </c>
      <c r="L65" s="477"/>
      <c r="M65" s="477"/>
      <c r="N65" s="477"/>
      <c r="O65" s="101">
        <f t="shared" si="11"/>
        <v>0</v>
      </c>
      <c r="P65" s="102">
        <f t="shared" si="12"/>
        <v>0</v>
      </c>
      <c r="Q65" s="446"/>
      <c r="R65" s="446"/>
      <c r="S65" s="446"/>
      <c r="T65" s="446"/>
      <c r="U65" s="446"/>
      <c r="V65" s="446"/>
      <c r="W65" s="446"/>
      <c r="X65" s="446"/>
    </row>
    <row r="66" spans="1:24" x14ac:dyDescent="0.25">
      <c r="A66" s="416"/>
      <c r="B66" s="121" t="s">
        <v>279</v>
      </c>
      <c r="C66" s="441"/>
      <c r="D66" s="442"/>
      <c r="E66" s="442"/>
      <c r="F66" s="441"/>
      <c r="G66" s="441"/>
      <c r="H66" s="442"/>
      <c r="I66" s="377" t="str">
        <f>IF(H66&lt;&gt;"",IF(MATCH(H66,Číselníky!$A$2:$A$200,0)&gt;0,LOOKUP(H66,Číselníky!$A$2:$A$200,Číselníky!$B$2:$B$200),0),"")</f>
        <v/>
      </c>
      <c r="J66" s="168" t="e">
        <f t="shared" si="10"/>
        <v>#DIV/0!</v>
      </c>
      <c r="K66" s="168" t="e">
        <f>Faktury!H64/'Smlouvy, zakázky a jiné potřeby'!P66</f>
        <v>#DIV/0!</v>
      </c>
      <c r="L66" s="477"/>
      <c r="M66" s="477"/>
      <c r="N66" s="477"/>
      <c r="O66" s="101">
        <f t="shared" si="11"/>
        <v>0</v>
      </c>
      <c r="P66" s="102">
        <f t="shared" si="12"/>
        <v>0</v>
      </c>
      <c r="Q66" s="446"/>
      <c r="R66" s="446"/>
      <c r="S66" s="446"/>
      <c r="T66" s="446"/>
      <c r="U66" s="446"/>
      <c r="V66" s="446"/>
      <c r="W66" s="446"/>
      <c r="X66" s="446"/>
    </row>
    <row r="67" spans="1:24" x14ac:dyDescent="0.25">
      <c r="A67" s="416"/>
      <c r="B67" s="121" t="s">
        <v>280</v>
      </c>
      <c r="C67" s="441"/>
      <c r="D67" s="442"/>
      <c r="E67" s="442"/>
      <c r="F67" s="444"/>
      <c r="G67" s="443"/>
      <c r="H67" s="442"/>
      <c r="I67" s="377" t="str">
        <f>IF(H67&lt;&gt;"",IF(MATCH(H67,Číselníky!$A$2:$A$200,0)&gt;0,LOOKUP(H67,Číselníky!$A$2:$A$200,Číselníky!$B$2:$B$200),0),"")</f>
        <v/>
      </c>
      <c r="J67" s="168" t="e">
        <f t="shared" si="10"/>
        <v>#DIV/0!</v>
      </c>
      <c r="K67" s="168" t="e">
        <f>Faktury!H65/'Smlouvy, zakázky a jiné potřeby'!P67</f>
        <v>#DIV/0!</v>
      </c>
      <c r="L67" s="477"/>
      <c r="M67" s="477"/>
      <c r="N67" s="477"/>
      <c r="O67" s="101">
        <f t="shared" si="11"/>
        <v>0</v>
      </c>
      <c r="P67" s="102">
        <f t="shared" si="12"/>
        <v>0</v>
      </c>
      <c r="Q67" s="446"/>
      <c r="R67" s="446"/>
      <c r="S67" s="446"/>
      <c r="T67" s="446"/>
      <c r="U67" s="446"/>
      <c r="V67" s="446"/>
      <c r="W67" s="446"/>
      <c r="X67" s="446"/>
    </row>
    <row r="68" spans="1:24" x14ac:dyDescent="0.25">
      <c r="A68" s="416"/>
      <c r="B68" s="121" t="s">
        <v>281</v>
      </c>
      <c r="C68" s="441"/>
      <c r="D68" s="442"/>
      <c r="E68" s="442"/>
      <c r="F68" s="441"/>
      <c r="G68" s="443"/>
      <c r="H68" s="442"/>
      <c r="I68" s="377" t="str">
        <f>IF(H68&lt;&gt;"",IF(MATCH(H68,Číselníky!$A$2:$A$200,0)&gt;0,LOOKUP(H68,Číselníky!$A$2:$A$200,Číselníky!$B$2:$B$200),0),"")</f>
        <v/>
      </c>
      <c r="J68" s="168" t="e">
        <f t="shared" si="10"/>
        <v>#DIV/0!</v>
      </c>
      <c r="K68" s="168" t="e">
        <f>Faktury!H66/'Smlouvy, zakázky a jiné potřeby'!P68</f>
        <v>#DIV/0!</v>
      </c>
      <c r="L68" s="477"/>
      <c r="M68" s="477"/>
      <c r="N68" s="477"/>
      <c r="O68" s="101">
        <f t="shared" si="11"/>
        <v>0</v>
      </c>
      <c r="P68" s="102">
        <f t="shared" si="12"/>
        <v>0</v>
      </c>
      <c r="Q68" s="446"/>
      <c r="R68" s="446"/>
      <c r="S68" s="446"/>
      <c r="T68" s="446"/>
      <c r="U68" s="446"/>
      <c r="V68" s="446"/>
      <c r="W68" s="446"/>
      <c r="X68" s="446"/>
    </row>
    <row r="69" spans="1:24" x14ac:dyDescent="0.25">
      <c r="A69" s="416"/>
      <c r="B69" s="121" t="s">
        <v>282</v>
      </c>
      <c r="C69" s="441"/>
      <c r="D69" s="442"/>
      <c r="E69" s="442"/>
      <c r="F69" s="444"/>
      <c r="G69" s="443"/>
      <c r="H69" s="442"/>
      <c r="I69" s="377" t="str">
        <f>IF(H69&lt;&gt;"",IF(MATCH(H69,Číselníky!$A$2:$A$200,0)&gt;0,LOOKUP(H69,Číselníky!$A$2:$A$200,Číselníky!$B$2:$B$200),0),"")</f>
        <v/>
      </c>
      <c r="J69" s="168" t="e">
        <f t="shared" si="10"/>
        <v>#DIV/0!</v>
      </c>
      <c r="K69" s="168" t="e">
        <f>Faktury!H67/'Smlouvy, zakázky a jiné potřeby'!P69</f>
        <v>#DIV/0!</v>
      </c>
      <c r="L69" s="477"/>
      <c r="M69" s="477"/>
      <c r="N69" s="477"/>
      <c r="O69" s="101">
        <f t="shared" si="11"/>
        <v>0</v>
      </c>
      <c r="P69" s="102">
        <f t="shared" si="12"/>
        <v>0</v>
      </c>
      <c r="Q69" s="446"/>
      <c r="R69" s="446"/>
      <c r="S69" s="446"/>
      <c r="T69" s="446"/>
      <c r="U69" s="446"/>
      <c r="V69" s="446"/>
      <c r="W69" s="446"/>
      <c r="X69" s="446"/>
    </row>
    <row r="70" spans="1:24" x14ac:dyDescent="0.25">
      <c r="A70" s="416"/>
      <c r="B70" s="121" t="s">
        <v>283</v>
      </c>
      <c r="C70" s="441"/>
      <c r="D70" s="442"/>
      <c r="E70" s="442"/>
      <c r="F70" s="444"/>
      <c r="G70" s="443"/>
      <c r="H70" s="442"/>
      <c r="I70" s="377" t="str">
        <f>IF(H70&lt;&gt;"",IF(MATCH(H70,Číselníky!$A$2:$A$200,0)&gt;0,LOOKUP(H70,Číselníky!$A$2:$A$200,Číselníky!$B$2:$B$200),0),"")</f>
        <v/>
      </c>
      <c r="J70" s="168" t="e">
        <f t="shared" si="10"/>
        <v>#DIV/0!</v>
      </c>
      <c r="K70" s="168" t="e">
        <f>Faktury!H68/'Smlouvy, zakázky a jiné potřeby'!P70</f>
        <v>#DIV/0!</v>
      </c>
      <c r="L70" s="477"/>
      <c r="M70" s="477"/>
      <c r="N70" s="477"/>
      <c r="O70" s="101">
        <f t="shared" si="11"/>
        <v>0</v>
      </c>
      <c r="P70" s="102">
        <f t="shared" si="12"/>
        <v>0</v>
      </c>
      <c r="Q70" s="446"/>
      <c r="R70" s="446"/>
      <c r="S70" s="446"/>
      <c r="T70" s="446"/>
      <c r="U70" s="446"/>
      <c r="V70" s="446"/>
      <c r="W70" s="446"/>
      <c r="X70" s="446"/>
    </row>
    <row r="71" spans="1:24" x14ac:dyDescent="0.25">
      <c r="A71" s="416"/>
      <c r="B71" s="121" t="s">
        <v>284</v>
      </c>
      <c r="C71" s="441"/>
      <c r="D71" s="442"/>
      <c r="E71" s="442"/>
      <c r="F71" s="444"/>
      <c r="G71" s="443"/>
      <c r="H71" s="442"/>
      <c r="I71" s="377" t="str">
        <f>IF(H71&lt;&gt;"",IF(MATCH(H71,Číselníky!$A$2:$A$200,0)&gt;0,LOOKUP(H71,Číselníky!$A$2:$A$200,Číselníky!$B$2:$B$200),0),"")</f>
        <v/>
      </c>
      <c r="J71" s="168" t="e">
        <f t="shared" si="10"/>
        <v>#DIV/0!</v>
      </c>
      <c r="K71" s="168" t="e">
        <f>Faktury!H69/'Smlouvy, zakázky a jiné potřeby'!P71</f>
        <v>#DIV/0!</v>
      </c>
      <c r="L71" s="477"/>
      <c r="M71" s="477"/>
      <c r="N71" s="477"/>
      <c r="O71" s="101">
        <f t="shared" si="11"/>
        <v>0</v>
      </c>
      <c r="P71" s="102">
        <f t="shared" si="12"/>
        <v>0</v>
      </c>
      <c r="Q71" s="446"/>
      <c r="R71" s="446"/>
      <c r="S71" s="446"/>
      <c r="T71" s="446"/>
      <c r="U71" s="446"/>
      <c r="V71" s="446"/>
      <c r="W71" s="446"/>
      <c r="X71" s="446"/>
    </row>
    <row r="72" spans="1:24" x14ac:dyDescent="0.25">
      <c r="A72" s="416"/>
      <c r="B72" s="121" t="s">
        <v>285</v>
      </c>
      <c r="C72" s="441"/>
      <c r="D72" s="442"/>
      <c r="E72" s="442"/>
      <c r="F72" s="444"/>
      <c r="G72" s="443"/>
      <c r="H72" s="442"/>
      <c r="I72" s="377" t="str">
        <f>IF(H72&lt;&gt;"",IF(MATCH(H72,Číselníky!$A$2:$A$200,0)&gt;0,LOOKUP(H72,Číselníky!$A$2:$A$200,Číselníky!$B$2:$B$200),0),"")</f>
        <v/>
      </c>
      <c r="J72" s="168" t="e">
        <f t="shared" si="10"/>
        <v>#DIV/0!</v>
      </c>
      <c r="K72" s="168" t="e">
        <f>Faktury!H70/'Smlouvy, zakázky a jiné potřeby'!P72</f>
        <v>#DIV/0!</v>
      </c>
      <c r="L72" s="477"/>
      <c r="M72" s="477"/>
      <c r="N72" s="477"/>
      <c r="O72" s="101">
        <f t="shared" si="11"/>
        <v>0</v>
      </c>
      <c r="P72" s="102">
        <f t="shared" si="12"/>
        <v>0</v>
      </c>
      <c r="Q72" s="437"/>
      <c r="R72" s="437"/>
      <c r="S72" s="437"/>
      <c r="T72" s="437"/>
      <c r="U72" s="437"/>
      <c r="V72" s="437"/>
      <c r="W72" s="437"/>
      <c r="X72" s="437"/>
    </row>
    <row r="73" spans="1:24" x14ac:dyDescent="0.25">
      <c r="A73" s="416"/>
      <c r="B73" s="121" t="s">
        <v>286</v>
      </c>
      <c r="C73" s="441"/>
      <c r="D73" s="442"/>
      <c r="E73" s="442"/>
      <c r="F73" s="441"/>
      <c r="G73" s="445"/>
      <c r="H73" s="442"/>
      <c r="I73" s="377" t="str">
        <f>IF(H73&lt;&gt;"",IF(MATCH(H73,Číselníky!$A$2:$A$200,0)&gt;0,LOOKUP(H73,Číselníky!$A$2:$A$200,Číselníky!$B$2:$B$200),0),"")</f>
        <v/>
      </c>
      <c r="J73" s="168" t="e">
        <f t="shared" si="10"/>
        <v>#DIV/0!</v>
      </c>
      <c r="K73" s="168" t="e">
        <f>Faktury!H71/'Smlouvy, zakázky a jiné potřeby'!P73</f>
        <v>#DIV/0!</v>
      </c>
      <c r="L73" s="477"/>
      <c r="M73" s="477"/>
      <c r="N73" s="477"/>
      <c r="O73" s="101">
        <f t="shared" si="11"/>
        <v>0</v>
      </c>
      <c r="P73" s="102">
        <f t="shared" si="12"/>
        <v>0</v>
      </c>
      <c r="Q73" s="437"/>
      <c r="R73" s="437"/>
      <c r="S73" s="437"/>
      <c r="T73" s="437"/>
      <c r="U73" s="437"/>
      <c r="V73" s="437"/>
      <c r="W73" s="437"/>
      <c r="X73" s="437"/>
    </row>
    <row r="74" spans="1:24" x14ac:dyDescent="0.25">
      <c r="A74" s="416"/>
      <c r="B74" s="121" t="s">
        <v>287</v>
      </c>
      <c r="C74" s="441"/>
      <c r="D74" s="442"/>
      <c r="E74" s="442"/>
      <c r="F74" s="444"/>
      <c r="G74" s="443"/>
      <c r="H74" s="442"/>
      <c r="I74" s="377" t="str">
        <f>IF(H74&lt;&gt;"",IF(MATCH(H74,Číselníky!$A$2:$A$200,0)&gt;0,LOOKUP(H74,Číselníky!$A$2:$A$200,Číselníky!$B$2:$B$200),0),"")</f>
        <v/>
      </c>
      <c r="J74" s="168" t="e">
        <f t="shared" si="10"/>
        <v>#DIV/0!</v>
      </c>
      <c r="K74" s="168" t="e">
        <f>Faktury!H72/'Smlouvy, zakázky a jiné potřeby'!P74</f>
        <v>#DIV/0!</v>
      </c>
      <c r="L74" s="477"/>
      <c r="M74" s="477"/>
      <c r="N74" s="477"/>
      <c r="O74" s="101">
        <f t="shared" si="11"/>
        <v>0</v>
      </c>
      <c r="P74" s="102">
        <f t="shared" si="12"/>
        <v>0</v>
      </c>
      <c r="Q74" s="437"/>
      <c r="R74" s="437"/>
      <c r="S74" s="437"/>
      <c r="T74" s="437"/>
      <c r="U74" s="437"/>
      <c r="V74" s="437"/>
      <c r="W74" s="437"/>
      <c r="X74" s="437"/>
    </row>
    <row r="75" spans="1:24" x14ac:dyDescent="0.25">
      <c r="A75" s="416"/>
      <c r="B75" s="121" t="s">
        <v>288</v>
      </c>
      <c r="C75" s="441"/>
      <c r="D75" s="442"/>
      <c r="E75" s="442"/>
      <c r="F75" s="444"/>
      <c r="G75" s="443"/>
      <c r="H75" s="442"/>
      <c r="I75" s="377" t="str">
        <f>IF(H75&lt;&gt;"",IF(MATCH(H75,Číselníky!$A$2:$A$200,0)&gt;0,LOOKUP(H75,Číselníky!$A$2:$A$200,Číselníky!$B$2:$B$200),0),"")</f>
        <v/>
      </c>
      <c r="J75" s="168" t="e">
        <f t="shared" si="10"/>
        <v>#DIV/0!</v>
      </c>
      <c r="K75" s="168" t="e">
        <f>Faktury!H73/'Smlouvy, zakázky a jiné potřeby'!P75</f>
        <v>#DIV/0!</v>
      </c>
      <c r="L75" s="477"/>
      <c r="M75" s="477"/>
      <c r="N75" s="477"/>
      <c r="O75" s="101">
        <f t="shared" si="11"/>
        <v>0</v>
      </c>
      <c r="P75" s="102">
        <f t="shared" si="12"/>
        <v>0</v>
      </c>
      <c r="Q75" s="437"/>
      <c r="R75" s="437"/>
      <c r="S75" s="437"/>
      <c r="T75" s="437"/>
      <c r="U75" s="437"/>
      <c r="V75" s="437"/>
      <c r="W75" s="437"/>
      <c r="X75" s="437"/>
    </row>
    <row r="76" spans="1:24" x14ac:dyDescent="0.25">
      <c r="A76" s="416"/>
      <c r="B76" s="121" t="s">
        <v>289</v>
      </c>
      <c r="C76" s="441"/>
      <c r="D76" s="442"/>
      <c r="E76" s="442"/>
      <c r="F76" s="444"/>
      <c r="G76" s="443"/>
      <c r="H76" s="442"/>
      <c r="I76" s="377" t="str">
        <f>IF(H76&lt;&gt;"",IF(MATCH(H76,Číselníky!$A$2:$A$200,0)&gt;0,LOOKUP(H76,Číselníky!$A$2:$A$200,Číselníky!$B$2:$B$200),0),"")</f>
        <v/>
      </c>
      <c r="J76" s="168" t="e">
        <f t="shared" si="10"/>
        <v>#DIV/0!</v>
      </c>
      <c r="K76" s="168" t="e">
        <f>Faktury!H74/'Smlouvy, zakázky a jiné potřeby'!P76</f>
        <v>#DIV/0!</v>
      </c>
      <c r="L76" s="477"/>
      <c r="M76" s="477"/>
      <c r="N76" s="477"/>
      <c r="O76" s="101">
        <f t="shared" si="11"/>
        <v>0</v>
      </c>
      <c r="P76" s="102">
        <f t="shared" si="12"/>
        <v>0</v>
      </c>
      <c r="Q76" s="437"/>
      <c r="R76" s="437"/>
      <c r="S76" s="437"/>
      <c r="T76" s="437"/>
      <c r="U76" s="437"/>
      <c r="V76" s="437"/>
      <c r="W76" s="437"/>
      <c r="X76" s="437"/>
    </row>
    <row r="77" spans="1:24" x14ac:dyDescent="0.25">
      <c r="A77" s="416"/>
      <c r="B77" s="121" t="s">
        <v>290</v>
      </c>
      <c r="C77" s="441"/>
      <c r="D77" s="442"/>
      <c r="E77" s="442"/>
      <c r="F77" s="444"/>
      <c r="G77" s="443"/>
      <c r="H77" s="442"/>
      <c r="I77" s="377" t="str">
        <f>IF(H77&lt;&gt;"",IF(MATCH(H77,Číselníky!$A$2:$A$200,0)&gt;0,LOOKUP(H77,Číselníky!$A$2:$A$200,Číselníky!$B$2:$B$200),0),"")</f>
        <v/>
      </c>
      <c r="J77" s="168" t="e">
        <f t="shared" si="10"/>
        <v>#DIV/0!</v>
      </c>
      <c r="K77" s="168" t="e">
        <f>Faktury!H75/'Smlouvy, zakázky a jiné potřeby'!P77</f>
        <v>#DIV/0!</v>
      </c>
      <c r="L77" s="477"/>
      <c r="M77" s="477"/>
      <c r="N77" s="477"/>
      <c r="O77" s="101">
        <f t="shared" si="11"/>
        <v>0</v>
      </c>
      <c r="P77" s="102">
        <f t="shared" si="12"/>
        <v>0</v>
      </c>
      <c r="Q77" s="437"/>
      <c r="R77" s="437"/>
      <c r="S77" s="437"/>
      <c r="T77" s="437"/>
      <c r="U77" s="437"/>
      <c r="V77" s="437"/>
      <c r="W77" s="437"/>
      <c r="X77" s="437"/>
    </row>
    <row r="78" spans="1:24" x14ac:dyDescent="0.25">
      <c r="A78" s="416"/>
      <c r="B78" s="121" t="s">
        <v>291</v>
      </c>
      <c r="C78" s="441"/>
      <c r="D78" s="442"/>
      <c r="E78" s="442"/>
      <c r="F78" s="444"/>
      <c r="G78" s="443"/>
      <c r="H78" s="442"/>
      <c r="I78" s="377" t="str">
        <f>IF(H78&lt;&gt;"",IF(MATCH(H78,Číselníky!$A$2:$A$200,0)&gt;0,LOOKUP(H78,Číselníky!$A$2:$A$200,Číselníky!$B$2:$B$200),0),"")</f>
        <v/>
      </c>
      <c r="J78" s="168" t="e">
        <f t="shared" si="10"/>
        <v>#DIV/0!</v>
      </c>
      <c r="K78" s="168" t="e">
        <f>Faktury!H76/'Smlouvy, zakázky a jiné potřeby'!P78</f>
        <v>#DIV/0!</v>
      </c>
      <c r="L78" s="477"/>
      <c r="M78" s="477"/>
      <c r="N78" s="477"/>
      <c r="O78" s="101">
        <f t="shared" si="11"/>
        <v>0</v>
      </c>
      <c r="P78" s="102">
        <f t="shared" si="12"/>
        <v>0</v>
      </c>
      <c r="Q78" s="423"/>
      <c r="R78" s="423"/>
      <c r="S78" s="423"/>
      <c r="T78" s="423"/>
      <c r="U78" s="423"/>
      <c r="V78" s="423"/>
      <c r="W78" s="423"/>
      <c r="X78" s="423"/>
    </row>
    <row r="79" spans="1:24" x14ac:dyDescent="0.25">
      <c r="A79" s="416"/>
      <c r="B79" s="121" t="s">
        <v>292</v>
      </c>
      <c r="C79" s="441"/>
      <c r="D79" s="442"/>
      <c r="E79" s="442"/>
      <c r="F79" s="444"/>
      <c r="G79" s="443"/>
      <c r="H79" s="442"/>
      <c r="I79" s="377" t="str">
        <f>IF(H79&lt;&gt;"",IF(MATCH(H79,Číselníky!$A$2:$A$200,0)&gt;0,LOOKUP(H79,Číselníky!$A$2:$A$200,Číselníky!$B$2:$B$200),0),"")</f>
        <v/>
      </c>
      <c r="J79" s="168" t="e">
        <f t="shared" si="10"/>
        <v>#DIV/0!</v>
      </c>
      <c r="K79" s="168" t="e">
        <f>Faktury!H77/'Smlouvy, zakázky a jiné potřeby'!P79</f>
        <v>#DIV/0!</v>
      </c>
      <c r="L79" s="477"/>
      <c r="M79" s="477"/>
      <c r="N79" s="477"/>
      <c r="O79" s="101">
        <f t="shared" si="11"/>
        <v>0</v>
      </c>
      <c r="P79" s="102">
        <f t="shared" si="12"/>
        <v>0</v>
      </c>
      <c r="Q79" s="423"/>
      <c r="R79" s="423"/>
      <c r="S79" s="423"/>
      <c r="T79" s="423"/>
      <c r="U79" s="423"/>
      <c r="V79" s="423"/>
      <c r="W79" s="423"/>
      <c r="X79" s="423"/>
    </row>
    <row r="80" spans="1:24" x14ac:dyDescent="0.25">
      <c r="A80" s="416"/>
      <c r="B80" s="121" t="s">
        <v>293</v>
      </c>
      <c r="C80" s="441"/>
      <c r="D80" s="442"/>
      <c r="E80" s="442"/>
      <c r="F80" s="444"/>
      <c r="G80" s="443"/>
      <c r="H80" s="442"/>
      <c r="I80" s="377" t="str">
        <f>IF(H80&lt;&gt;"",IF(MATCH(H80,Číselníky!$A$2:$A$200,0)&gt;0,LOOKUP(H80,Číselníky!$A$2:$A$200,Číselníky!$B$2:$B$200),0),"")</f>
        <v/>
      </c>
      <c r="J80" s="168" t="e">
        <f t="shared" si="10"/>
        <v>#DIV/0!</v>
      </c>
      <c r="K80" s="168" t="e">
        <f>Faktury!H78/'Smlouvy, zakázky a jiné potřeby'!P80</f>
        <v>#DIV/0!</v>
      </c>
      <c r="L80" s="477"/>
      <c r="M80" s="477"/>
      <c r="N80" s="477"/>
      <c r="O80" s="101">
        <f t="shared" si="11"/>
        <v>0</v>
      </c>
      <c r="P80" s="102">
        <f t="shared" si="12"/>
        <v>0</v>
      </c>
      <c r="Q80" s="423"/>
      <c r="R80" s="423"/>
      <c r="S80" s="423"/>
      <c r="T80" s="423"/>
      <c r="U80" s="423"/>
      <c r="V80" s="423"/>
      <c r="W80" s="423"/>
      <c r="X80" s="423"/>
    </row>
    <row r="81" spans="1:24" x14ac:dyDescent="0.25">
      <c r="A81" s="416"/>
      <c r="B81" s="121" t="s">
        <v>294</v>
      </c>
      <c r="C81" s="441"/>
      <c r="D81" s="442"/>
      <c r="E81" s="442"/>
      <c r="F81" s="444"/>
      <c r="G81" s="443"/>
      <c r="H81" s="442"/>
      <c r="I81" s="377" t="str">
        <f>IF(H81&lt;&gt;"",IF(MATCH(H81,Číselníky!$A$2:$A$200,0)&gt;0,LOOKUP(H81,Číselníky!$A$2:$A$200,Číselníky!$B$2:$B$200),0),"")</f>
        <v/>
      </c>
      <c r="J81" s="168" t="e">
        <f t="shared" si="10"/>
        <v>#DIV/0!</v>
      </c>
      <c r="K81" s="168" t="e">
        <f>Faktury!H79/'Smlouvy, zakázky a jiné potřeby'!P81</f>
        <v>#DIV/0!</v>
      </c>
      <c r="L81" s="477"/>
      <c r="M81" s="477"/>
      <c r="N81" s="477"/>
      <c r="O81" s="101">
        <f t="shared" si="11"/>
        <v>0</v>
      </c>
      <c r="P81" s="102">
        <f t="shared" si="12"/>
        <v>0</v>
      </c>
      <c r="Q81" s="423"/>
      <c r="R81" s="423"/>
      <c r="S81" s="423"/>
      <c r="T81" s="423"/>
      <c r="U81" s="423"/>
      <c r="V81" s="423"/>
      <c r="W81" s="423"/>
      <c r="X81" s="423"/>
    </row>
    <row r="82" spans="1:24" x14ac:dyDescent="0.25">
      <c r="A82" s="416"/>
      <c r="B82" s="121" t="s">
        <v>295</v>
      </c>
      <c r="C82" s="441"/>
      <c r="D82" s="442"/>
      <c r="E82" s="442"/>
      <c r="F82" s="444"/>
      <c r="G82" s="443"/>
      <c r="H82" s="442"/>
      <c r="I82" s="377" t="str">
        <f>IF(H82&lt;&gt;"",IF(MATCH(H82,Číselníky!$A$2:$A$200,0)&gt;0,LOOKUP(H82,Číselníky!$A$2:$A$200,Číselníky!$B$2:$B$200),0),"")</f>
        <v/>
      </c>
      <c r="J82" s="168" t="e">
        <f t="shared" si="10"/>
        <v>#DIV/0!</v>
      </c>
      <c r="K82" s="168" t="e">
        <f>Faktury!H80/'Smlouvy, zakázky a jiné potřeby'!P82</f>
        <v>#DIV/0!</v>
      </c>
      <c r="L82" s="477"/>
      <c r="M82" s="477"/>
      <c r="N82" s="477"/>
      <c r="O82" s="101">
        <f t="shared" si="11"/>
        <v>0</v>
      </c>
      <c r="P82" s="102">
        <f t="shared" si="12"/>
        <v>0</v>
      </c>
      <c r="Q82" s="423"/>
      <c r="R82" s="423"/>
      <c r="S82" s="423"/>
      <c r="T82" s="423"/>
      <c r="U82" s="423"/>
      <c r="V82" s="423"/>
      <c r="W82" s="423"/>
      <c r="X82" s="423"/>
    </row>
    <row r="83" spans="1:24" x14ac:dyDescent="0.25">
      <c r="A83" s="416"/>
      <c r="B83" s="121" t="s">
        <v>296</v>
      </c>
      <c r="C83" s="441"/>
      <c r="D83" s="442"/>
      <c r="E83" s="442"/>
      <c r="F83" s="444"/>
      <c r="G83" s="443"/>
      <c r="H83" s="442"/>
      <c r="I83" s="377" t="str">
        <f>IF(H83&lt;&gt;"",IF(MATCH(H83,Číselníky!$A$2:$A$200,0)&gt;0,LOOKUP(H83,Číselníky!$A$2:$A$200,Číselníky!$B$2:$B$200),0),"")</f>
        <v/>
      </c>
      <c r="J83" s="168" t="e">
        <f t="shared" ref="J83:J117" si="13">(L83+N83)/P83</f>
        <v>#DIV/0!</v>
      </c>
      <c r="K83" s="168" t="e">
        <f>Faktury!H81/'Smlouvy, zakázky a jiné potřeby'!P83</f>
        <v>#DIV/0!</v>
      </c>
      <c r="L83" s="477"/>
      <c r="M83" s="477"/>
      <c r="N83" s="477"/>
      <c r="O83" s="101">
        <f t="shared" ref="O83:O146" si="14">P83-L83-N83</f>
        <v>0</v>
      </c>
      <c r="P83" s="102">
        <f t="shared" si="12"/>
        <v>0</v>
      </c>
      <c r="Q83" s="423"/>
      <c r="R83" s="423"/>
      <c r="S83" s="423"/>
      <c r="T83" s="423"/>
      <c r="U83" s="423"/>
      <c r="V83" s="423"/>
      <c r="W83" s="423"/>
      <c r="X83" s="423"/>
    </row>
    <row r="84" spans="1:24" x14ac:dyDescent="0.25">
      <c r="A84" s="416"/>
      <c r="B84" s="121" t="s">
        <v>297</v>
      </c>
      <c r="C84" s="441"/>
      <c r="D84" s="442"/>
      <c r="E84" s="442"/>
      <c r="F84" s="444"/>
      <c r="G84" s="443"/>
      <c r="H84" s="442"/>
      <c r="I84" s="377" t="str">
        <f>IF(H84&lt;&gt;"",IF(MATCH(H84,Číselníky!$A$2:$A$200,0)&gt;0,LOOKUP(H84,Číselníky!$A$2:$A$200,Číselníky!$B$2:$B$200),0),"")</f>
        <v/>
      </c>
      <c r="J84" s="168" t="e">
        <f t="shared" si="13"/>
        <v>#DIV/0!</v>
      </c>
      <c r="K84" s="168" t="e">
        <f>Faktury!H82/'Smlouvy, zakázky a jiné potřeby'!P84</f>
        <v>#DIV/0!</v>
      </c>
      <c r="L84" s="477"/>
      <c r="M84" s="477"/>
      <c r="N84" s="477"/>
      <c r="O84" s="101">
        <f t="shared" si="14"/>
        <v>0</v>
      </c>
      <c r="P84" s="102">
        <f t="shared" si="12"/>
        <v>0</v>
      </c>
      <c r="Q84" s="423"/>
      <c r="R84" s="423"/>
      <c r="S84" s="423"/>
      <c r="T84" s="423"/>
      <c r="U84" s="423"/>
      <c r="V84" s="423"/>
      <c r="W84" s="423"/>
      <c r="X84" s="423"/>
    </row>
    <row r="85" spans="1:24" x14ac:dyDescent="0.25">
      <c r="A85" s="416"/>
      <c r="B85" s="121" t="s">
        <v>298</v>
      </c>
      <c r="C85" s="441"/>
      <c r="D85" s="442"/>
      <c r="E85" s="442"/>
      <c r="F85" s="444"/>
      <c r="G85" s="443"/>
      <c r="H85" s="442"/>
      <c r="I85" s="377" t="str">
        <f>IF(H85&lt;&gt;"",IF(MATCH(H85,Číselníky!$A$2:$A$200,0)&gt;0,LOOKUP(H85,Číselníky!$A$2:$A$200,Číselníky!$B$2:$B$200),0),"")</f>
        <v/>
      </c>
      <c r="J85" s="168" t="e">
        <f t="shared" si="13"/>
        <v>#DIV/0!</v>
      </c>
      <c r="K85" s="168" t="e">
        <f>Faktury!H83/'Smlouvy, zakázky a jiné potřeby'!P85</f>
        <v>#DIV/0!</v>
      </c>
      <c r="L85" s="477"/>
      <c r="M85" s="477"/>
      <c r="N85" s="477"/>
      <c r="O85" s="101">
        <f t="shared" si="14"/>
        <v>0</v>
      </c>
      <c r="P85" s="102">
        <f t="shared" ref="P85:P148" si="15">SUM(Q85:X85)</f>
        <v>0</v>
      </c>
      <c r="Q85" s="423"/>
      <c r="R85" s="423"/>
      <c r="S85" s="423"/>
      <c r="T85" s="423"/>
      <c r="U85" s="423"/>
      <c r="V85" s="423"/>
      <c r="W85" s="423"/>
      <c r="X85" s="423"/>
    </row>
    <row r="86" spans="1:24" x14ac:dyDescent="0.25">
      <c r="A86" s="416"/>
      <c r="B86" s="121" t="s">
        <v>299</v>
      </c>
      <c r="C86" s="441"/>
      <c r="D86" s="442"/>
      <c r="E86" s="442"/>
      <c r="F86" s="444"/>
      <c r="G86" s="443"/>
      <c r="H86" s="442"/>
      <c r="I86" s="377" t="str">
        <f>IF(H86&lt;&gt;"",IF(MATCH(H86,Číselníky!$A$2:$A$200,0)&gt;0,LOOKUP(H86,Číselníky!$A$2:$A$200,Číselníky!$B$2:$B$200),0),"")</f>
        <v/>
      </c>
      <c r="J86" s="168" t="e">
        <f t="shared" si="13"/>
        <v>#DIV/0!</v>
      </c>
      <c r="K86" s="168" t="e">
        <f>Faktury!H84/'Smlouvy, zakázky a jiné potřeby'!P86</f>
        <v>#DIV/0!</v>
      </c>
      <c r="L86" s="477"/>
      <c r="M86" s="477"/>
      <c r="N86" s="477"/>
      <c r="O86" s="101">
        <f t="shared" si="14"/>
        <v>0</v>
      </c>
      <c r="P86" s="102">
        <f t="shared" si="15"/>
        <v>0</v>
      </c>
      <c r="Q86" s="423"/>
      <c r="R86" s="423"/>
      <c r="S86" s="423"/>
      <c r="T86" s="423"/>
      <c r="U86" s="423"/>
      <c r="V86" s="423"/>
      <c r="W86" s="423"/>
      <c r="X86" s="423"/>
    </row>
    <row r="87" spans="1:24" x14ac:dyDescent="0.25">
      <c r="A87" s="416"/>
      <c r="B87" s="121" t="s">
        <v>300</v>
      </c>
      <c r="C87" s="441"/>
      <c r="D87" s="442"/>
      <c r="E87" s="442"/>
      <c r="F87" s="444"/>
      <c r="G87" s="443"/>
      <c r="H87" s="442"/>
      <c r="I87" s="377" t="str">
        <f>IF(H87&lt;&gt;"",IF(MATCH(H87,Číselníky!$A$2:$A$200,0)&gt;0,LOOKUP(H87,Číselníky!$A$2:$A$200,Číselníky!$B$2:$B$200),0),"")</f>
        <v/>
      </c>
      <c r="J87" s="168" t="e">
        <f t="shared" si="13"/>
        <v>#DIV/0!</v>
      </c>
      <c r="K87" s="168" t="e">
        <f>Faktury!H85/'Smlouvy, zakázky a jiné potřeby'!P87</f>
        <v>#DIV/0!</v>
      </c>
      <c r="L87" s="477"/>
      <c r="M87" s="477"/>
      <c r="N87" s="477"/>
      <c r="O87" s="101">
        <f t="shared" si="14"/>
        <v>0</v>
      </c>
      <c r="P87" s="102">
        <f t="shared" si="15"/>
        <v>0</v>
      </c>
      <c r="Q87" s="423"/>
      <c r="R87" s="423"/>
      <c r="S87" s="423"/>
      <c r="T87" s="423"/>
      <c r="U87" s="423"/>
      <c r="V87" s="423"/>
      <c r="W87" s="423"/>
      <c r="X87" s="423"/>
    </row>
    <row r="88" spans="1:24" x14ac:dyDescent="0.25">
      <c r="A88" s="416"/>
      <c r="B88" s="121" t="s">
        <v>301</v>
      </c>
      <c r="C88" s="441"/>
      <c r="D88" s="442"/>
      <c r="E88" s="442"/>
      <c r="F88" s="444"/>
      <c r="G88" s="443"/>
      <c r="H88" s="442"/>
      <c r="I88" s="377" t="str">
        <f>IF(H88&lt;&gt;"",IF(MATCH(H88,Číselníky!$A$2:$A$200,0)&gt;0,LOOKUP(H88,Číselníky!$A$2:$A$200,Číselníky!$B$2:$B$200),0),"")</f>
        <v/>
      </c>
      <c r="J88" s="168" t="e">
        <f t="shared" si="13"/>
        <v>#DIV/0!</v>
      </c>
      <c r="K88" s="168" t="e">
        <f>Faktury!H86/'Smlouvy, zakázky a jiné potřeby'!P88</f>
        <v>#DIV/0!</v>
      </c>
      <c r="L88" s="477"/>
      <c r="M88" s="477"/>
      <c r="N88" s="477"/>
      <c r="O88" s="101">
        <f t="shared" si="14"/>
        <v>0</v>
      </c>
      <c r="P88" s="102">
        <f t="shared" si="15"/>
        <v>0</v>
      </c>
      <c r="Q88" s="423"/>
      <c r="R88" s="423"/>
      <c r="S88" s="423"/>
      <c r="T88" s="423"/>
      <c r="U88" s="423"/>
      <c r="V88" s="423"/>
      <c r="W88" s="423"/>
      <c r="X88" s="423"/>
    </row>
    <row r="89" spans="1:24" x14ac:dyDescent="0.25">
      <c r="A89" s="416"/>
      <c r="B89" s="121" t="s">
        <v>302</v>
      </c>
      <c r="C89" s="441"/>
      <c r="D89" s="442"/>
      <c r="E89" s="442"/>
      <c r="F89" s="444"/>
      <c r="G89" s="443"/>
      <c r="H89" s="442"/>
      <c r="I89" s="377" t="str">
        <f>IF(H89&lt;&gt;"",IF(MATCH(H89,Číselníky!$A$2:$A$200,0)&gt;0,LOOKUP(H89,Číselníky!$A$2:$A$200,Číselníky!$B$2:$B$200),0),"")</f>
        <v/>
      </c>
      <c r="J89" s="168" t="e">
        <f t="shared" si="13"/>
        <v>#DIV/0!</v>
      </c>
      <c r="K89" s="168" t="e">
        <f>Faktury!H87/'Smlouvy, zakázky a jiné potřeby'!P89</f>
        <v>#DIV/0!</v>
      </c>
      <c r="L89" s="477"/>
      <c r="M89" s="477"/>
      <c r="N89" s="477"/>
      <c r="O89" s="101">
        <f t="shared" si="14"/>
        <v>0</v>
      </c>
      <c r="P89" s="102">
        <f t="shared" si="15"/>
        <v>0</v>
      </c>
      <c r="Q89" s="423"/>
      <c r="R89" s="423"/>
      <c r="S89" s="423"/>
      <c r="T89" s="423"/>
      <c r="U89" s="423"/>
      <c r="V89" s="423"/>
      <c r="W89" s="423"/>
      <c r="X89" s="423"/>
    </row>
    <row r="90" spans="1:24" x14ac:dyDescent="0.25">
      <c r="A90" s="416"/>
      <c r="B90" s="121" t="s">
        <v>303</v>
      </c>
      <c r="C90" s="441"/>
      <c r="D90" s="442"/>
      <c r="E90" s="442"/>
      <c r="F90" s="444"/>
      <c r="G90" s="443"/>
      <c r="H90" s="442"/>
      <c r="I90" s="377" t="str">
        <f>IF(H90&lt;&gt;"",IF(MATCH(H90,Číselníky!$A$2:$A$200,0)&gt;0,LOOKUP(H90,Číselníky!$A$2:$A$200,Číselníky!$B$2:$B$200),0),"")</f>
        <v/>
      </c>
      <c r="J90" s="168" t="e">
        <f t="shared" si="13"/>
        <v>#DIV/0!</v>
      </c>
      <c r="K90" s="168" t="e">
        <f>Faktury!H88/'Smlouvy, zakázky a jiné potřeby'!P90</f>
        <v>#DIV/0!</v>
      </c>
      <c r="L90" s="421"/>
      <c r="M90" s="421"/>
      <c r="N90" s="421"/>
      <c r="O90" s="101">
        <f t="shared" si="14"/>
        <v>0</v>
      </c>
      <c r="P90" s="102">
        <f t="shared" si="15"/>
        <v>0</v>
      </c>
      <c r="Q90" s="423"/>
      <c r="R90" s="423"/>
      <c r="S90" s="423"/>
      <c r="T90" s="423"/>
      <c r="U90" s="423"/>
      <c r="V90" s="423"/>
      <c r="W90" s="423"/>
      <c r="X90" s="423"/>
    </row>
    <row r="91" spans="1:24" x14ac:dyDescent="0.25">
      <c r="A91" s="416"/>
      <c r="B91" s="121" t="s">
        <v>304</v>
      </c>
      <c r="C91" s="441"/>
      <c r="D91" s="442"/>
      <c r="E91" s="442"/>
      <c r="F91" s="444"/>
      <c r="G91" s="443"/>
      <c r="H91" s="442"/>
      <c r="I91" s="377" t="str">
        <f>IF(H91&lt;&gt;"",IF(MATCH(H91,Číselníky!$A$2:$A$200,0)&gt;0,LOOKUP(H91,Číselníky!$A$2:$A$200,Číselníky!$B$2:$B$200),0),"")</f>
        <v/>
      </c>
      <c r="J91" s="168" t="e">
        <f t="shared" si="13"/>
        <v>#DIV/0!</v>
      </c>
      <c r="K91" s="168" t="e">
        <f>Faktury!H89/'Smlouvy, zakázky a jiné potřeby'!P91</f>
        <v>#DIV/0!</v>
      </c>
      <c r="L91" s="421"/>
      <c r="M91" s="421"/>
      <c r="N91" s="421"/>
      <c r="O91" s="101">
        <f t="shared" si="14"/>
        <v>0</v>
      </c>
      <c r="P91" s="102">
        <f t="shared" si="15"/>
        <v>0</v>
      </c>
      <c r="Q91" s="423"/>
      <c r="R91" s="423"/>
      <c r="S91" s="423"/>
      <c r="T91" s="423"/>
      <c r="U91" s="423"/>
      <c r="V91" s="423"/>
      <c r="W91" s="423"/>
      <c r="X91" s="423"/>
    </row>
    <row r="92" spans="1:24" x14ac:dyDescent="0.25">
      <c r="A92" s="416"/>
      <c r="B92" s="121" t="s">
        <v>305</v>
      </c>
      <c r="C92" s="441"/>
      <c r="D92" s="442"/>
      <c r="E92" s="442"/>
      <c r="F92" s="444"/>
      <c r="G92" s="443"/>
      <c r="H92" s="442"/>
      <c r="I92" s="377" t="str">
        <f>IF(H92&lt;&gt;"",IF(MATCH(H92,Číselníky!$A$2:$A$200,0)&gt;0,LOOKUP(H92,Číselníky!$A$2:$A$200,Číselníky!$B$2:$B$200),0),"")</f>
        <v/>
      </c>
      <c r="J92" s="168" t="e">
        <f t="shared" si="13"/>
        <v>#DIV/0!</v>
      </c>
      <c r="K92" s="168" t="e">
        <f>Faktury!H90/'Smlouvy, zakázky a jiné potřeby'!P92</f>
        <v>#DIV/0!</v>
      </c>
      <c r="L92" s="421"/>
      <c r="M92" s="421"/>
      <c r="N92" s="421"/>
      <c r="O92" s="101">
        <f t="shared" si="14"/>
        <v>0</v>
      </c>
      <c r="P92" s="102">
        <f t="shared" si="15"/>
        <v>0</v>
      </c>
      <c r="Q92" s="423"/>
      <c r="R92" s="423"/>
      <c r="S92" s="423"/>
      <c r="T92" s="423"/>
      <c r="U92" s="423"/>
      <c r="V92" s="423"/>
      <c r="W92" s="423"/>
      <c r="X92" s="423"/>
    </row>
    <row r="93" spans="1:24" x14ac:dyDescent="0.25">
      <c r="A93" s="416"/>
      <c r="B93" s="121" t="s">
        <v>306</v>
      </c>
      <c r="C93" s="441"/>
      <c r="D93" s="442"/>
      <c r="E93" s="442"/>
      <c r="F93" s="444"/>
      <c r="G93" s="443"/>
      <c r="H93" s="442"/>
      <c r="I93" s="377" t="str">
        <f>IF(H93&lt;&gt;"",IF(MATCH(H93,Číselníky!$A$2:$A$200,0)&gt;0,LOOKUP(H93,Číselníky!$A$2:$A$200,Číselníky!$B$2:$B$200),0),"")</f>
        <v/>
      </c>
      <c r="J93" s="168" t="e">
        <f t="shared" si="13"/>
        <v>#DIV/0!</v>
      </c>
      <c r="K93" s="168" t="e">
        <f>Faktury!H91/'Smlouvy, zakázky a jiné potřeby'!P93</f>
        <v>#DIV/0!</v>
      </c>
      <c r="L93" s="421"/>
      <c r="M93" s="421"/>
      <c r="N93" s="421"/>
      <c r="O93" s="101">
        <f t="shared" si="14"/>
        <v>0</v>
      </c>
      <c r="P93" s="102">
        <f t="shared" si="15"/>
        <v>0</v>
      </c>
      <c r="Q93" s="423"/>
      <c r="R93" s="423"/>
      <c r="S93" s="423"/>
      <c r="T93" s="423"/>
      <c r="U93" s="423"/>
      <c r="V93" s="423"/>
      <c r="W93" s="423"/>
      <c r="X93" s="423"/>
    </row>
    <row r="94" spans="1:24" x14ac:dyDescent="0.25">
      <c r="A94" s="416"/>
      <c r="B94" s="121" t="s">
        <v>307</v>
      </c>
      <c r="C94" s="441"/>
      <c r="D94" s="442"/>
      <c r="E94" s="442"/>
      <c r="F94" s="444"/>
      <c r="G94" s="443"/>
      <c r="H94" s="442"/>
      <c r="I94" s="377" t="str">
        <f>IF(H94&lt;&gt;"",IF(MATCH(H94,Číselníky!$A$2:$A$200,0)&gt;0,LOOKUP(H94,Číselníky!$A$2:$A$200,Číselníky!$B$2:$B$200),0),"")</f>
        <v/>
      </c>
      <c r="J94" s="168" t="e">
        <f t="shared" si="13"/>
        <v>#DIV/0!</v>
      </c>
      <c r="K94" s="168" t="e">
        <f>Faktury!H92/'Smlouvy, zakázky a jiné potřeby'!P94</f>
        <v>#DIV/0!</v>
      </c>
      <c r="L94" s="421"/>
      <c r="M94" s="421"/>
      <c r="N94" s="421"/>
      <c r="O94" s="101">
        <f t="shared" si="14"/>
        <v>0</v>
      </c>
      <c r="P94" s="102">
        <f t="shared" si="15"/>
        <v>0</v>
      </c>
      <c r="Q94" s="423"/>
      <c r="R94" s="423"/>
      <c r="S94" s="423"/>
      <c r="T94" s="423"/>
      <c r="U94" s="423"/>
      <c r="V94" s="423"/>
      <c r="W94" s="423"/>
      <c r="X94" s="423"/>
    </row>
    <row r="95" spans="1:24" x14ac:dyDescent="0.25">
      <c r="A95" s="416"/>
      <c r="B95" s="121" t="s">
        <v>308</v>
      </c>
      <c r="C95" s="441"/>
      <c r="D95" s="442"/>
      <c r="E95" s="442"/>
      <c r="F95" s="444"/>
      <c r="G95" s="443"/>
      <c r="H95" s="442"/>
      <c r="I95" s="377" t="str">
        <f>IF(H95&lt;&gt;"",IF(MATCH(H95,Číselníky!$A$2:$A$200,0)&gt;0,LOOKUP(H95,Číselníky!$A$2:$A$200,Číselníky!$B$2:$B$200),0),"")</f>
        <v/>
      </c>
      <c r="J95" s="168" t="e">
        <f t="shared" si="13"/>
        <v>#DIV/0!</v>
      </c>
      <c r="K95" s="168" t="e">
        <f>Faktury!H93/'Smlouvy, zakázky a jiné potřeby'!P95</f>
        <v>#DIV/0!</v>
      </c>
      <c r="L95" s="421"/>
      <c r="M95" s="421"/>
      <c r="N95" s="421"/>
      <c r="O95" s="101">
        <f t="shared" si="14"/>
        <v>0</v>
      </c>
      <c r="P95" s="102">
        <f t="shared" si="15"/>
        <v>0</v>
      </c>
      <c r="Q95" s="423"/>
      <c r="R95" s="423"/>
      <c r="S95" s="423"/>
      <c r="T95" s="423"/>
      <c r="U95" s="423"/>
      <c r="V95" s="423"/>
      <c r="W95" s="423"/>
      <c r="X95" s="423"/>
    </row>
    <row r="96" spans="1:24" x14ac:dyDescent="0.25">
      <c r="A96" s="416"/>
      <c r="B96" s="121" t="s">
        <v>309</v>
      </c>
      <c r="C96" s="441"/>
      <c r="D96" s="442"/>
      <c r="E96" s="442"/>
      <c r="F96" s="444"/>
      <c r="G96" s="443"/>
      <c r="H96" s="442"/>
      <c r="I96" s="377" t="str">
        <f>IF(H96&lt;&gt;"",IF(MATCH(H96,Číselníky!$A$2:$A$200,0)&gt;0,LOOKUP(H96,Číselníky!$A$2:$A$200,Číselníky!$B$2:$B$200),0),"")</f>
        <v/>
      </c>
      <c r="J96" s="168" t="e">
        <f t="shared" si="13"/>
        <v>#DIV/0!</v>
      </c>
      <c r="K96" s="168" t="e">
        <f>Faktury!H94/'Smlouvy, zakázky a jiné potřeby'!P96</f>
        <v>#DIV/0!</v>
      </c>
      <c r="L96" s="421"/>
      <c r="M96" s="421"/>
      <c r="N96" s="421"/>
      <c r="O96" s="101">
        <f t="shared" si="14"/>
        <v>0</v>
      </c>
      <c r="P96" s="102">
        <f t="shared" si="15"/>
        <v>0</v>
      </c>
      <c r="Q96" s="423"/>
      <c r="R96" s="423"/>
      <c r="S96" s="423"/>
      <c r="T96" s="423"/>
      <c r="U96" s="423"/>
      <c r="V96" s="423"/>
      <c r="W96" s="423"/>
      <c r="X96" s="423"/>
    </row>
    <row r="97" spans="1:24" x14ac:dyDescent="0.25">
      <c r="A97" s="416"/>
      <c r="B97" s="121" t="s">
        <v>310</v>
      </c>
      <c r="C97" s="441"/>
      <c r="D97" s="442"/>
      <c r="E97" s="442"/>
      <c r="F97" s="444"/>
      <c r="G97" s="443"/>
      <c r="H97" s="442"/>
      <c r="I97" s="377" t="str">
        <f>IF(H97&lt;&gt;"",IF(MATCH(H97,Číselníky!$A$2:$A$200,0)&gt;0,LOOKUP(H97,Číselníky!$A$2:$A$200,Číselníky!$B$2:$B$200),0),"")</f>
        <v/>
      </c>
      <c r="J97" s="168" t="e">
        <f t="shared" si="13"/>
        <v>#DIV/0!</v>
      </c>
      <c r="K97" s="168" t="e">
        <f>Faktury!H95/'Smlouvy, zakázky a jiné potřeby'!P97</f>
        <v>#DIV/0!</v>
      </c>
      <c r="L97" s="421"/>
      <c r="M97" s="421"/>
      <c r="N97" s="421"/>
      <c r="O97" s="101">
        <f t="shared" si="14"/>
        <v>0</v>
      </c>
      <c r="P97" s="102">
        <f t="shared" si="15"/>
        <v>0</v>
      </c>
      <c r="Q97" s="423"/>
      <c r="R97" s="423"/>
      <c r="S97" s="423"/>
      <c r="T97" s="423"/>
      <c r="U97" s="423"/>
      <c r="V97" s="423"/>
      <c r="W97" s="423"/>
      <c r="X97" s="423"/>
    </row>
    <row r="98" spans="1:24" x14ac:dyDescent="0.25">
      <c r="A98" s="416"/>
      <c r="B98" s="121" t="s">
        <v>311</v>
      </c>
      <c r="C98" s="441"/>
      <c r="D98" s="442"/>
      <c r="E98" s="442"/>
      <c r="F98" s="444"/>
      <c r="G98" s="443"/>
      <c r="H98" s="442"/>
      <c r="I98" s="377" t="str">
        <f>IF(H98&lt;&gt;"",IF(MATCH(H98,Číselníky!$A$2:$A$200,0)&gt;0,LOOKUP(H98,Číselníky!$A$2:$A$200,Číselníky!$B$2:$B$200),0),"")</f>
        <v/>
      </c>
      <c r="J98" s="168" t="e">
        <f t="shared" si="13"/>
        <v>#DIV/0!</v>
      </c>
      <c r="K98" s="168" t="e">
        <f>Faktury!H96/'Smlouvy, zakázky a jiné potřeby'!P98</f>
        <v>#DIV/0!</v>
      </c>
      <c r="L98" s="421"/>
      <c r="M98" s="421"/>
      <c r="N98" s="421"/>
      <c r="O98" s="101">
        <f t="shared" si="14"/>
        <v>0</v>
      </c>
      <c r="P98" s="102">
        <f t="shared" si="15"/>
        <v>0</v>
      </c>
      <c r="Q98" s="423"/>
      <c r="R98" s="423"/>
      <c r="S98" s="423"/>
      <c r="T98" s="423"/>
      <c r="U98" s="423"/>
      <c r="V98" s="423"/>
      <c r="W98" s="423"/>
      <c r="X98" s="423"/>
    </row>
    <row r="99" spans="1:24" x14ac:dyDescent="0.25">
      <c r="A99" s="416"/>
      <c r="B99" s="121" t="s">
        <v>312</v>
      </c>
      <c r="C99" s="441"/>
      <c r="D99" s="442"/>
      <c r="E99" s="442"/>
      <c r="F99" s="444"/>
      <c r="G99" s="443"/>
      <c r="H99" s="442"/>
      <c r="I99" s="377" t="str">
        <f>IF(H99&lt;&gt;"",IF(MATCH(H99,Číselníky!$A$2:$A$200,0)&gt;0,LOOKUP(H99,Číselníky!$A$2:$A$200,Číselníky!$B$2:$B$200),0),"")</f>
        <v/>
      </c>
      <c r="J99" s="168" t="e">
        <f t="shared" si="13"/>
        <v>#DIV/0!</v>
      </c>
      <c r="K99" s="168" t="e">
        <f>Faktury!H97/'Smlouvy, zakázky a jiné potřeby'!P99</f>
        <v>#DIV/0!</v>
      </c>
      <c r="L99" s="421"/>
      <c r="M99" s="421"/>
      <c r="N99" s="421"/>
      <c r="O99" s="101">
        <f t="shared" si="14"/>
        <v>0</v>
      </c>
      <c r="P99" s="102">
        <f t="shared" si="15"/>
        <v>0</v>
      </c>
      <c r="Q99" s="423"/>
      <c r="R99" s="423"/>
      <c r="S99" s="423"/>
      <c r="T99" s="423"/>
      <c r="U99" s="423"/>
      <c r="V99" s="423"/>
      <c r="W99" s="423"/>
      <c r="X99" s="423"/>
    </row>
    <row r="100" spans="1:24" x14ac:dyDescent="0.25">
      <c r="A100" s="416"/>
      <c r="B100" s="121" t="s">
        <v>313</v>
      </c>
      <c r="C100" s="441"/>
      <c r="D100" s="442"/>
      <c r="E100" s="442"/>
      <c r="F100" s="444"/>
      <c r="G100" s="443"/>
      <c r="H100" s="442"/>
      <c r="I100" s="377" t="str">
        <f>IF(H100&lt;&gt;"",IF(MATCH(H100,Číselníky!$A$2:$A$200,0)&gt;0,LOOKUP(H100,Číselníky!$A$2:$A$200,Číselníky!$B$2:$B$200),0),"")</f>
        <v/>
      </c>
      <c r="J100" s="168" t="e">
        <f t="shared" si="13"/>
        <v>#DIV/0!</v>
      </c>
      <c r="K100" s="168" t="e">
        <f>Faktury!H98/'Smlouvy, zakázky a jiné potřeby'!P100</f>
        <v>#DIV/0!</v>
      </c>
      <c r="L100" s="421"/>
      <c r="M100" s="421"/>
      <c r="N100" s="421"/>
      <c r="O100" s="101">
        <f t="shared" si="14"/>
        <v>0</v>
      </c>
      <c r="P100" s="102">
        <f t="shared" si="15"/>
        <v>0</v>
      </c>
      <c r="Q100" s="423"/>
      <c r="R100" s="423"/>
      <c r="S100" s="423"/>
      <c r="T100" s="423"/>
      <c r="U100" s="423"/>
      <c r="V100" s="423"/>
      <c r="W100" s="423"/>
      <c r="X100" s="423"/>
    </row>
    <row r="101" spans="1:24" x14ac:dyDescent="0.25">
      <c r="A101" s="416"/>
      <c r="B101" s="121" t="s">
        <v>314</v>
      </c>
      <c r="C101" s="441"/>
      <c r="D101" s="442"/>
      <c r="E101" s="442"/>
      <c r="F101" s="444"/>
      <c r="G101" s="443"/>
      <c r="H101" s="442"/>
      <c r="I101" s="377" t="str">
        <f>IF(H101&lt;&gt;"",IF(MATCH(H101,Číselníky!$A$2:$A$200,0)&gt;0,LOOKUP(H101,Číselníky!$A$2:$A$200,Číselníky!$B$2:$B$200),0),"")</f>
        <v/>
      </c>
      <c r="J101" s="168" t="e">
        <f t="shared" si="13"/>
        <v>#DIV/0!</v>
      </c>
      <c r="K101" s="168" t="e">
        <f>Faktury!H99/'Smlouvy, zakázky a jiné potřeby'!P101</f>
        <v>#DIV/0!</v>
      </c>
      <c r="L101" s="421"/>
      <c r="M101" s="421"/>
      <c r="N101" s="421"/>
      <c r="O101" s="101">
        <f t="shared" si="14"/>
        <v>0</v>
      </c>
      <c r="P101" s="102">
        <f t="shared" si="15"/>
        <v>0</v>
      </c>
      <c r="Q101" s="423"/>
      <c r="R101" s="423"/>
      <c r="S101" s="423"/>
      <c r="T101" s="423"/>
      <c r="U101" s="423"/>
      <c r="V101" s="423"/>
      <c r="W101" s="423"/>
      <c r="X101" s="423"/>
    </row>
    <row r="102" spans="1:24" x14ac:dyDescent="0.25">
      <c r="A102" s="416"/>
      <c r="B102" s="121" t="s">
        <v>315</v>
      </c>
      <c r="C102" s="441"/>
      <c r="D102" s="442"/>
      <c r="E102" s="442"/>
      <c r="F102" s="444"/>
      <c r="G102" s="443"/>
      <c r="H102" s="442"/>
      <c r="I102" s="377" t="str">
        <f>IF(H102&lt;&gt;"",IF(MATCH(H102,Číselníky!$A$2:$A$200,0)&gt;0,LOOKUP(H102,Číselníky!$A$2:$A$200,Číselníky!$B$2:$B$200),0),"")</f>
        <v/>
      </c>
      <c r="J102" s="168" t="e">
        <f t="shared" si="13"/>
        <v>#DIV/0!</v>
      </c>
      <c r="K102" s="168" t="e">
        <f>Faktury!H100/'Smlouvy, zakázky a jiné potřeby'!P102</f>
        <v>#DIV/0!</v>
      </c>
      <c r="L102" s="421"/>
      <c r="M102" s="421"/>
      <c r="N102" s="421"/>
      <c r="O102" s="101">
        <f t="shared" si="14"/>
        <v>0</v>
      </c>
      <c r="P102" s="102">
        <f t="shared" si="15"/>
        <v>0</v>
      </c>
      <c r="Q102" s="423"/>
      <c r="R102" s="423"/>
      <c r="S102" s="423"/>
      <c r="T102" s="423"/>
      <c r="U102" s="423"/>
      <c r="V102" s="423"/>
      <c r="W102" s="423"/>
      <c r="X102" s="423"/>
    </row>
    <row r="103" spans="1:24" x14ac:dyDescent="0.25">
      <c r="A103" s="416"/>
      <c r="B103" s="121" t="s">
        <v>316</v>
      </c>
      <c r="C103" s="441"/>
      <c r="D103" s="442"/>
      <c r="E103" s="442"/>
      <c r="F103" s="444"/>
      <c r="G103" s="443"/>
      <c r="H103" s="442"/>
      <c r="I103" s="377" t="str">
        <f>IF(H103&lt;&gt;"",IF(MATCH(H103,Číselníky!$A$2:$A$200,0)&gt;0,LOOKUP(H103,Číselníky!$A$2:$A$200,Číselníky!$B$2:$B$200),0),"")</f>
        <v/>
      </c>
      <c r="J103" s="168" t="e">
        <f t="shared" si="13"/>
        <v>#DIV/0!</v>
      </c>
      <c r="K103" s="168" t="e">
        <f>Faktury!H101/'Smlouvy, zakázky a jiné potřeby'!P103</f>
        <v>#DIV/0!</v>
      </c>
      <c r="L103" s="421"/>
      <c r="M103" s="421"/>
      <c r="N103" s="421"/>
      <c r="O103" s="101">
        <f t="shared" si="14"/>
        <v>0</v>
      </c>
      <c r="P103" s="102">
        <f t="shared" si="15"/>
        <v>0</v>
      </c>
      <c r="Q103" s="423"/>
      <c r="R103" s="423"/>
      <c r="S103" s="423"/>
      <c r="T103" s="423"/>
      <c r="U103" s="423"/>
      <c r="V103" s="423"/>
      <c r="W103" s="423"/>
      <c r="X103" s="423"/>
    </row>
    <row r="104" spans="1:24" x14ac:dyDescent="0.25">
      <c r="A104" s="416"/>
      <c r="B104" s="121" t="s">
        <v>317</v>
      </c>
      <c r="C104" s="441"/>
      <c r="D104" s="442"/>
      <c r="E104" s="442"/>
      <c r="F104" s="444"/>
      <c r="G104" s="443"/>
      <c r="H104" s="442"/>
      <c r="I104" s="377" t="str">
        <f>IF(H104&lt;&gt;"",IF(MATCH(H104,Číselníky!$A$2:$A$200,0)&gt;0,LOOKUP(H104,Číselníky!$A$2:$A$200,Číselníky!$B$2:$B$200),0),"")</f>
        <v/>
      </c>
      <c r="J104" s="168" t="e">
        <f t="shared" si="13"/>
        <v>#DIV/0!</v>
      </c>
      <c r="K104" s="168" t="e">
        <f>Faktury!H102/'Smlouvy, zakázky a jiné potřeby'!P104</f>
        <v>#DIV/0!</v>
      </c>
      <c r="L104" s="421"/>
      <c r="M104" s="421"/>
      <c r="N104" s="421"/>
      <c r="O104" s="101">
        <f t="shared" si="14"/>
        <v>0</v>
      </c>
      <c r="P104" s="102">
        <f t="shared" si="15"/>
        <v>0</v>
      </c>
      <c r="Q104" s="423"/>
      <c r="R104" s="423"/>
      <c r="S104" s="423"/>
      <c r="T104" s="423"/>
      <c r="U104" s="423"/>
      <c r="V104" s="423"/>
      <c r="W104" s="423"/>
      <c r="X104" s="423"/>
    </row>
    <row r="105" spans="1:24" x14ac:dyDescent="0.25">
      <c r="A105" s="416"/>
      <c r="B105" s="121" t="s">
        <v>318</v>
      </c>
      <c r="C105" s="441"/>
      <c r="D105" s="442"/>
      <c r="E105" s="442"/>
      <c r="F105" s="444"/>
      <c r="G105" s="443"/>
      <c r="H105" s="442"/>
      <c r="I105" s="377" t="str">
        <f>IF(H105&lt;&gt;"",IF(MATCH(H105,Číselníky!$A$2:$A$200,0)&gt;0,LOOKUP(H105,Číselníky!$A$2:$A$200,Číselníky!$B$2:$B$200),0),"")</f>
        <v/>
      </c>
      <c r="J105" s="168" t="e">
        <f t="shared" si="13"/>
        <v>#DIV/0!</v>
      </c>
      <c r="K105" s="168" t="e">
        <f>Faktury!H103/'Smlouvy, zakázky a jiné potřeby'!P105</f>
        <v>#DIV/0!</v>
      </c>
      <c r="L105" s="421"/>
      <c r="M105" s="421"/>
      <c r="N105" s="421"/>
      <c r="O105" s="101">
        <f t="shared" si="14"/>
        <v>0</v>
      </c>
      <c r="P105" s="102">
        <f t="shared" si="15"/>
        <v>0</v>
      </c>
      <c r="Q105" s="423"/>
      <c r="R105" s="423"/>
      <c r="S105" s="423"/>
      <c r="T105" s="423"/>
      <c r="U105" s="423"/>
      <c r="V105" s="423"/>
      <c r="W105" s="423"/>
      <c r="X105" s="423"/>
    </row>
    <row r="106" spans="1:24" x14ac:dyDescent="0.25">
      <c r="A106" s="416"/>
      <c r="B106" s="121" t="s">
        <v>319</v>
      </c>
      <c r="C106" s="441"/>
      <c r="D106" s="442"/>
      <c r="E106" s="442"/>
      <c r="F106" s="444"/>
      <c r="G106" s="443"/>
      <c r="H106" s="442"/>
      <c r="I106" s="377" t="str">
        <f>IF(H106&lt;&gt;"",IF(MATCH(H106,Číselníky!$A$2:$A$200,0)&gt;0,LOOKUP(H106,Číselníky!$A$2:$A$200,Číselníky!$B$2:$B$200),0),"")</f>
        <v/>
      </c>
      <c r="J106" s="168" t="e">
        <f t="shared" si="13"/>
        <v>#DIV/0!</v>
      </c>
      <c r="K106" s="168" t="e">
        <f>Faktury!H104/'Smlouvy, zakázky a jiné potřeby'!P106</f>
        <v>#DIV/0!</v>
      </c>
      <c r="L106" s="422"/>
      <c r="M106" s="421"/>
      <c r="N106" s="421"/>
      <c r="O106" s="101">
        <f t="shared" si="14"/>
        <v>0</v>
      </c>
      <c r="P106" s="102">
        <f t="shared" si="15"/>
        <v>0</v>
      </c>
      <c r="Q106" s="423"/>
      <c r="R106" s="423"/>
      <c r="S106" s="423"/>
      <c r="T106" s="423"/>
      <c r="U106" s="423"/>
      <c r="V106" s="423"/>
      <c r="W106" s="423"/>
      <c r="X106" s="423"/>
    </row>
    <row r="107" spans="1:24" x14ac:dyDescent="0.25">
      <c r="A107" s="416"/>
      <c r="B107" s="121" t="s">
        <v>320</v>
      </c>
      <c r="C107" s="441"/>
      <c r="D107" s="442"/>
      <c r="E107" s="442"/>
      <c r="F107" s="444"/>
      <c r="G107" s="443"/>
      <c r="H107" s="442"/>
      <c r="I107" s="377" t="str">
        <f>IF(H107&lt;&gt;"",IF(MATCH(H107,Číselníky!$A$2:$A$200,0)&gt;0,LOOKUP(H107,Číselníky!$A$2:$A$200,Číselníky!$B$2:$B$200),0),"")</f>
        <v/>
      </c>
      <c r="J107" s="168" t="e">
        <f t="shared" si="13"/>
        <v>#DIV/0!</v>
      </c>
      <c r="K107" s="168" t="e">
        <f>Faktury!H105/'Smlouvy, zakázky a jiné potřeby'!P107</f>
        <v>#DIV/0!</v>
      </c>
      <c r="L107" s="422"/>
      <c r="M107" s="421"/>
      <c r="N107" s="421"/>
      <c r="O107" s="101">
        <f t="shared" si="14"/>
        <v>0</v>
      </c>
      <c r="P107" s="102">
        <f t="shared" si="15"/>
        <v>0</v>
      </c>
      <c r="Q107" s="423"/>
      <c r="R107" s="423"/>
      <c r="S107" s="423"/>
      <c r="T107" s="423"/>
      <c r="U107" s="423"/>
      <c r="V107" s="423"/>
      <c r="W107" s="423"/>
      <c r="X107" s="423"/>
    </row>
    <row r="108" spans="1:24" x14ac:dyDescent="0.25">
      <c r="A108" s="416"/>
      <c r="B108" s="121" t="s">
        <v>321</v>
      </c>
      <c r="C108" s="441"/>
      <c r="D108" s="442"/>
      <c r="E108" s="442"/>
      <c r="F108" s="444"/>
      <c r="G108" s="443"/>
      <c r="H108" s="442"/>
      <c r="I108" s="377" t="str">
        <f>IF(H108&lt;&gt;"",IF(MATCH(H108,Číselníky!$A$2:$A$200,0)&gt;0,LOOKUP(H108,Číselníky!$A$2:$A$200,Číselníky!$B$2:$B$200),0),"")</f>
        <v/>
      </c>
      <c r="J108" s="168" t="e">
        <f t="shared" si="13"/>
        <v>#DIV/0!</v>
      </c>
      <c r="K108" s="168" t="e">
        <f>Faktury!H106/'Smlouvy, zakázky a jiné potřeby'!P108</f>
        <v>#DIV/0!</v>
      </c>
      <c r="L108" s="422"/>
      <c r="M108" s="421"/>
      <c r="N108" s="421"/>
      <c r="O108" s="101">
        <f t="shared" si="14"/>
        <v>0</v>
      </c>
      <c r="P108" s="102">
        <f t="shared" si="15"/>
        <v>0</v>
      </c>
      <c r="Q108" s="423"/>
      <c r="R108" s="423"/>
      <c r="S108" s="423"/>
      <c r="T108" s="423"/>
      <c r="U108" s="423"/>
      <c r="V108" s="423"/>
      <c r="W108" s="423"/>
      <c r="X108" s="423"/>
    </row>
    <row r="109" spans="1:24" x14ac:dyDescent="0.25">
      <c r="A109" s="416"/>
      <c r="B109" s="121" t="s">
        <v>322</v>
      </c>
      <c r="C109" s="441"/>
      <c r="D109" s="442"/>
      <c r="E109" s="442"/>
      <c r="F109" s="444"/>
      <c r="G109" s="443"/>
      <c r="H109" s="442"/>
      <c r="I109" s="377" t="str">
        <f>IF(H109&lt;&gt;"",IF(MATCH(H109,Číselníky!$A$2:$A$200,0)&gt;0,LOOKUP(H109,Číselníky!$A$2:$A$200,Číselníky!$B$2:$B$200),0),"")</f>
        <v/>
      </c>
      <c r="J109" s="168" t="e">
        <f t="shared" si="13"/>
        <v>#DIV/0!</v>
      </c>
      <c r="K109" s="168" t="e">
        <f>Faktury!H107/'Smlouvy, zakázky a jiné potřeby'!P109</f>
        <v>#DIV/0!</v>
      </c>
      <c r="L109" s="422"/>
      <c r="M109" s="421"/>
      <c r="N109" s="421"/>
      <c r="O109" s="101">
        <f t="shared" si="14"/>
        <v>0</v>
      </c>
      <c r="P109" s="102">
        <f t="shared" si="15"/>
        <v>0</v>
      </c>
      <c r="Q109" s="423"/>
      <c r="R109" s="423"/>
      <c r="S109" s="423"/>
      <c r="T109" s="423"/>
      <c r="U109" s="423"/>
      <c r="V109" s="423"/>
      <c r="W109" s="423"/>
      <c r="X109" s="423"/>
    </row>
    <row r="110" spans="1:24" x14ac:dyDescent="0.25">
      <c r="A110" s="416"/>
      <c r="B110" s="121" t="s">
        <v>323</v>
      </c>
      <c r="C110" s="441"/>
      <c r="D110" s="442"/>
      <c r="E110" s="442"/>
      <c r="F110" s="444"/>
      <c r="G110" s="443"/>
      <c r="H110" s="442"/>
      <c r="I110" s="377" t="str">
        <f>IF(H110&lt;&gt;"",IF(MATCH(H110,Číselníky!$A$2:$A$200,0)&gt;0,LOOKUP(H110,Číselníky!$A$2:$A$200,Číselníky!$B$2:$B$200),0),"")</f>
        <v/>
      </c>
      <c r="J110" s="168" t="e">
        <f t="shared" si="13"/>
        <v>#DIV/0!</v>
      </c>
      <c r="K110" s="168" t="e">
        <f>Faktury!H108/'Smlouvy, zakázky a jiné potřeby'!P110</f>
        <v>#DIV/0!</v>
      </c>
      <c r="L110" s="422"/>
      <c r="M110" s="421"/>
      <c r="N110" s="421"/>
      <c r="O110" s="101">
        <f t="shared" si="14"/>
        <v>0</v>
      </c>
      <c r="P110" s="102">
        <f t="shared" si="15"/>
        <v>0</v>
      </c>
      <c r="Q110" s="423"/>
      <c r="R110" s="423"/>
      <c r="S110" s="423"/>
      <c r="T110" s="423"/>
      <c r="U110" s="423"/>
      <c r="V110" s="423"/>
      <c r="W110" s="423"/>
      <c r="X110" s="423"/>
    </row>
    <row r="111" spans="1:24" x14ac:dyDescent="0.25">
      <c r="A111" s="416"/>
      <c r="B111" s="121" t="s">
        <v>324</v>
      </c>
      <c r="C111" s="441"/>
      <c r="D111" s="442"/>
      <c r="E111" s="442"/>
      <c r="F111" s="444"/>
      <c r="G111" s="443"/>
      <c r="H111" s="442"/>
      <c r="I111" s="377" t="str">
        <f>IF(H111&lt;&gt;"",IF(MATCH(H111,Číselníky!$A$2:$A$200,0)&gt;0,LOOKUP(H111,Číselníky!$A$2:$A$200,Číselníky!$B$2:$B$200),0),"")</f>
        <v/>
      </c>
      <c r="J111" s="168" t="e">
        <f t="shared" si="13"/>
        <v>#DIV/0!</v>
      </c>
      <c r="K111" s="168" t="e">
        <f>Faktury!H109/'Smlouvy, zakázky a jiné potřeby'!P111</f>
        <v>#DIV/0!</v>
      </c>
      <c r="L111" s="422"/>
      <c r="M111" s="421"/>
      <c r="N111" s="421"/>
      <c r="O111" s="101">
        <f t="shared" si="14"/>
        <v>0</v>
      </c>
      <c r="P111" s="102">
        <f t="shared" si="15"/>
        <v>0</v>
      </c>
      <c r="Q111" s="423"/>
      <c r="R111" s="423"/>
      <c r="S111" s="423"/>
      <c r="T111" s="423"/>
      <c r="U111" s="423"/>
      <c r="V111" s="423"/>
      <c r="W111" s="423"/>
      <c r="X111" s="423"/>
    </row>
    <row r="112" spans="1:24" x14ac:dyDescent="0.25">
      <c r="A112" s="416"/>
      <c r="B112" s="121" t="s">
        <v>325</v>
      </c>
      <c r="C112" s="417"/>
      <c r="D112" s="418"/>
      <c r="E112" s="418"/>
      <c r="F112" s="419"/>
      <c r="G112" s="420"/>
      <c r="H112" s="418"/>
      <c r="I112" s="377" t="str">
        <f>IF(H112&lt;&gt;"",IF(MATCH(H112,Číselníky!$A$2:$A$200,0)&gt;0,LOOKUP(H112,Číselníky!$A$2:$A$200,Číselníky!$B$2:$B$200),0),"")</f>
        <v/>
      </c>
      <c r="J112" s="168" t="e">
        <f t="shared" si="13"/>
        <v>#DIV/0!</v>
      </c>
      <c r="K112" s="168" t="e">
        <f>Faktury!H110/'Smlouvy, zakázky a jiné potřeby'!P112</f>
        <v>#DIV/0!</v>
      </c>
      <c r="L112" s="422"/>
      <c r="M112" s="421"/>
      <c r="N112" s="421"/>
      <c r="O112" s="101">
        <f t="shared" si="14"/>
        <v>0</v>
      </c>
      <c r="P112" s="102">
        <f t="shared" si="15"/>
        <v>0</v>
      </c>
      <c r="Q112" s="423"/>
      <c r="R112" s="423"/>
      <c r="S112" s="423"/>
      <c r="T112" s="423"/>
      <c r="U112" s="423"/>
      <c r="V112" s="423"/>
      <c r="W112" s="423"/>
      <c r="X112" s="423"/>
    </row>
    <row r="113" spans="1:24" x14ac:dyDescent="0.25">
      <c r="A113" s="416"/>
      <c r="B113" s="121" t="s">
        <v>326</v>
      </c>
      <c r="C113" s="417"/>
      <c r="D113" s="418"/>
      <c r="E113" s="418"/>
      <c r="F113" s="419"/>
      <c r="G113" s="420"/>
      <c r="H113" s="418"/>
      <c r="I113" s="377" t="str">
        <f>IF(H113&lt;&gt;"",IF(MATCH(H113,Číselníky!$A$2:$A$200,0)&gt;0,LOOKUP(H113,Číselníky!$A$2:$A$200,Číselníky!$B$2:$B$200),0),"")</f>
        <v/>
      </c>
      <c r="J113" s="168" t="e">
        <f t="shared" si="13"/>
        <v>#DIV/0!</v>
      </c>
      <c r="K113" s="168" t="e">
        <f>Faktury!H111/'Smlouvy, zakázky a jiné potřeby'!P113</f>
        <v>#DIV/0!</v>
      </c>
      <c r="L113" s="422"/>
      <c r="M113" s="421"/>
      <c r="N113" s="421"/>
      <c r="O113" s="101">
        <f t="shared" si="14"/>
        <v>0</v>
      </c>
      <c r="P113" s="102">
        <f t="shared" si="15"/>
        <v>0</v>
      </c>
      <c r="Q113" s="423"/>
      <c r="R113" s="423"/>
      <c r="S113" s="423"/>
      <c r="T113" s="423"/>
      <c r="U113" s="423"/>
      <c r="V113" s="423"/>
      <c r="W113" s="423"/>
      <c r="X113" s="423"/>
    </row>
    <row r="114" spans="1:24" x14ac:dyDescent="0.25">
      <c r="A114" s="416"/>
      <c r="B114" s="121" t="s">
        <v>327</v>
      </c>
      <c r="C114" s="417"/>
      <c r="D114" s="418"/>
      <c r="E114" s="418"/>
      <c r="F114" s="419"/>
      <c r="G114" s="420"/>
      <c r="H114" s="418"/>
      <c r="I114" s="377" t="str">
        <f>IF(H114&lt;&gt;"",IF(MATCH(H114,Číselníky!$A$2:$A$200,0)&gt;0,LOOKUP(H114,Číselníky!$A$2:$A$200,Číselníky!$B$2:$B$200),0),"")</f>
        <v/>
      </c>
      <c r="J114" s="168" t="e">
        <f t="shared" si="13"/>
        <v>#DIV/0!</v>
      </c>
      <c r="K114" s="168" t="e">
        <f>Faktury!H112/'Smlouvy, zakázky a jiné potřeby'!P114</f>
        <v>#DIV/0!</v>
      </c>
      <c r="L114" s="422"/>
      <c r="M114" s="421"/>
      <c r="N114" s="421"/>
      <c r="O114" s="101">
        <f t="shared" si="14"/>
        <v>0</v>
      </c>
      <c r="P114" s="102">
        <f t="shared" si="15"/>
        <v>0</v>
      </c>
      <c r="Q114" s="423"/>
      <c r="R114" s="423"/>
      <c r="S114" s="423"/>
      <c r="T114" s="423"/>
      <c r="U114" s="423"/>
      <c r="V114" s="423"/>
      <c r="W114" s="423"/>
      <c r="X114" s="423"/>
    </row>
    <row r="115" spans="1:24" x14ac:dyDescent="0.25">
      <c r="A115" s="416"/>
      <c r="B115" s="121" t="s">
        <v>328</v>
      </c>
      <c r="C115" s="417"/>
      <c r="D115" s="418"/>
      <c r="E115" s="418"/>
      <c r="F115" s="419"/>
      <c r="G115" s="420"/>
      <c r="H115" s="418"/>
      <c r="I115" s="377" t="str">
        <f>IF(H115&lt;&gt;"",IF(MATCH(H115,Číselníky!$A$2:$A$200,0)&gt;0,LOOKUP(H115,Číselníky!$A$2:$A$200,Číselníky!$B$2:$B$200),0),"")</f>
        <v/>
      </c>
      <c r="J115" s="168" t="e">
        <f t="shared" si="13"/>
        <v>#DIV/0!</v>
      </c>
      <c r="K115" s="168" t="e">
        <f>Faktury!H113/'Smlouvy, zakázky a jiné potřeby'!P115</f>
        <v>#DIV/0!</v>
      </c>
      <c r="L115" s="422"/>
      <c r="M115" s="421"/>
      <c r="N115" s="421"/>
      <c r="O115" s="101">
        <f t="shared" si="14"/>
        <v>0</v>
      </c>
      <c r="P115" s="102">
        <f t="shared" si="15"/>
        <v>0</v>
      </c>
      <c r="Q115" s="423"/>
      <c r="R115" s="423"/>
      <c r="S115" s="423"/>
      <c r="T115" s="423"/>
      <c r="U115" s="423"/>
      <c r="V115" s="423"/>
      <c r="W115" s="423"/>
      <c r="X115" s="423"/>
    </row>
    <row r="116" spans="1:24" x14ac:dyDescent="0.25">
      <c r="A116" s="416"/>
      <c r="B116" s="121" t="s">
        <v>329</v>
      </c>
      <c r="C116" s="417"/>
      <c r="D116" s="418"/>
      <c r="E116" s="418"/>
      <c r="F116" s="419"/>
      <c r="G116" s="420"/>
      <c r="H116" s="418"/>
      <c r="I116" s="377" t="str">
        <f>IF(H116&lt;&gt;"",IF(MATCH(H116,Číselníky!$A$2:$A$200,0)&gt;0,LOOKUP(H116,Číselníky!$A$2:$A$200,Číselníky!$B$2:$B$200),0),"")</f>
        <v/>
      </c>
      <c r="J116" s="168" t="e">
        <f t="shared" si="13"/>
        <v>#DIV/0!</v>
      </c>
      <c r="K116" s="168" t="e">
        <f>Faktury!H114/'Smlouvy, zakázky a jiné potřeby'!P116</f>
        <v>#DIV/0!</v>
      </c>
      <c r="L116" s="422"/>
      <c r="M116" s="421"/>
      <c r="N116" s="421"/>
      <c r="O116" s="101">
        <f t="shared" si="14"/>
        <v>0</v>
      </c>
      <c r="P116" s="102">
        <f t="shared" si="15"/>
        <v>0</v>
      </c>
      <c r="Q116" s="423"/>
      <c r="R116" s="423"/>
      <c r="S116" s="423"/>
      <c r="T116" s="423"/>
      <c r="U116" s="423"/>
      <c r="V116" s="423"/>
      <c r="W116" s="423"/>
      <c r="X116" s="423"/>
    </row>
    <row r="117" spans="1:24" x14ac:dyDescent="0.25">
      <c r="A117" s="416"/>
      <c r="B117" s="121" t="s">
        <v>330</v>
      </c>
      <c r="C117" s="417"/>
      <c r="D117" s="418"/>
      <c r="E117" s="418"/>
      <c r="F117" s="419"/>
      <c r="G117" s="420"/>
      <c r="H117" s="418"/>
      <c r="I117" s="377" t="str">
        <f>IF(H117&lt;&gt;"",IF(MATCH(H117,Číselníky!$A$2:$A$200,0)&gt;0,LOOKUP(H117,Číselníky!$A$2:$A$200,Číselníky!$B$2:$B$200),0),"")</f>
        <v/>
      </c>
      <c r="J117" s="168" t="e">
        <f t="shared" si="13"/>
        <v>#DIV/0!</v>
      </c>
      <c r="K117" s="168" t="e">
        <f>Faktury!H115/'Smlouvy, zakázky a jiné potřeby'!P117</f>
        <v>#DIV/0!</v>
      </c>
      <c r="L117" s="422"/>
      <c r="M117" s="421"/>
      <c r="N117" s="421"/>
      <c r="O117" s="101">
        <f t="shared" si="14"/>
        <v>0</v>
      </c>
      <c r="P117" s="102">
        <f t="shared" si="15"/>
        <v>0</v>
      </c>
      <c r="Q117" s="423"/>
      <c r="R117" s="423"/>
      <c r="S117" s="423"/>
      <c r="T117" s="423"/>
      <c r="U117" s="423"/>
      <c r="V117" s="423"/>
      <c r="W117" s="423"/>
      <c r="X117" s="423"/>
    </row>
    <row r="118" spans="1:24" s="424" customFormat="1" x14ac:dyDescent="0.25">
      <c r="A118" s="429"/>
      <c r="B118" s="428" t="s">
        <v>512</v>
      </c>
      <c r="C118" s="430"/>
      <c r="D118" s="431"/>
      <c r="E118" s="431"/>
      <c r="F118" s="434"/>
      <c r="G118" s="436"/>
      <c r="H118" s="431"/>
      <c r="I118" s="432" t="str">
        <f>IF(H118&lt;&gt;"",IF(MATCH(H118,Číselníky!$A$2:$A$200,0)&gt;0,LOOKUP(H118,Číselníky!$A$2:$A$200,Číselníky!$B$2:$B$200),0),"")</f>
        <v/>
      </c>
      <c r="J118" s="433" t="e">
        <f t="shared" ref="J118:J181" si="16">(L118+N118)/P118</f>
        <v>#DIV/0!</v>
      </c>
      <c r="K118" s="433" t="e">
        <f>Faktury!H116/'Smlouvy, zakázky a jiné potřeby'!P118</f>
        <v>#DIV/0!</v>
      </c>
      <c r="L118" s="435"/>
      <c r="M118" s="427"/>
      <c r="N118" s="427"/>
      <c r="O118" s="425">
        <f t="shared" si="14"/>
        <v>0</v>
      </c>
      <c r="P118" s="426">
        <f t="shared" si="15"/>
        <v>0</v>
      </c>
      <c r="Q118" s="427"/>
      <c r="R118" s="427"/>
      <c r="S118" s="427"/>
      <c r="T118" s="427"/>
      <c r="U118" s="427"/>
      <c r="V118" s="427"/>
      <c r="W118" s="427"/>
      <c r="X118" s="427"/>
    </row>
    <row r="119" spans="1:24" s="424" customFormat="1" x14ac:dyDescent="0.25">
      <c r="A119" s="429"/>
      <c r="B119" s="428" t="s">
        <v>513</v>
      </c>
      <c r="C119" s="430"/>
      <c r="D119" s="431"/>
      <c r="E119" s="431"/>
      <c r="F119" s="434"/>
      <c r="G119" s="436"/>
      <c r="H119" s="431"/>
      <c r="I119" s="432" t="str">
        <f>IF(H119&lt;&gt;"",IF(MATCH(H119,Číselníky!$A$2:$A$200,0)&gt;0,LOOKUP(H119,Číselníky!$A$2:$A$200,Číselníky!$B$2:$B$200),0),"")</f>
        <v/>
      </c>
      <c r="J119" s="433" t="e">
        <f t="shared" si="16"/>
        <v>#DIV/0!</v>
      </c>
      <c r="K119" s="433" t="e">
        <f>Faktury!H117/'Smlouvy, zakázky a jiné potřeby'!P119</f>
        <v>#DIV/0!</v>
      </c>
      <c r="L119" s="435"/>
      <c r="M119" s="427"/>
      <c r="N119" s="427"/>
      <c r="O119" s="425">
        <f t="shared" si="14"/>
        <v>0</v>
      </c>
      <c r="P119" s="426">
        <f t="shared" si="15"/>
        <v>0</v>
      </c>
      <c r="Q119" s="427"/>
      <c r="R119" s="427"/>
      <c r="S119" s="427"/>
      <c r="T119" s="427"/>
      <c r="U119" s="427"/>
      <c r="V119" s="427"/>
      <c r="W119" s="427"/>
      <c r="X119" s="427"/>
    </row>
    <row r="120" spans="1:24" s="424" customFormat="1" x14ac:dyDescent="0.25">
      <c r="A120" s="429"/>
      <c r="B120" s="428" t="s">
        <v>514</v>
      </c>
      <c r="C120" s="430"/>
      <c r="D120" s="431"/>
      <c r="E120" s="431"/>
      <c r="F120" s="434"/>
      <c r="G120" s="436"/>
      <c r="H120" s="431"/>
      <c r="I120" s="432" t="str">
        <f>IF(H120&lt;&gt;"",IF(MATCH(H120,Číselníky!$A$2:$A$200,0)&gt;0,LOOKUP(H120,Číselníky!$A$2:$A$200,Číselníky!$B$2:$B$200),0),"")</f>
        <v/>
      </c>
      <c r="J120" s="433" t="e">
        <f t="shared" si="16"/>
        <v>#DIV/0!</v>
      </c>
      <c r="K120" s="433" t="e">
        <f>Faktury!H118/'Smlouvy, zakázky a jiné potřeby'!P120</f>
        <v>#DIV/0!</v>
      </c>
      <c r="L120" s="435"/>
      <c r="M120" s="427"/>
      <c r="N120" s="427"/>
      <c r="O120" s="425">
        <f t="shared" si="14"/>
        <v>0</v>
      </c>
      <c r="P120" s="426">
        <f t="shared" si="15"/>
        <v>0</v>
      </c>
      <c r="Q120" s="427"/>
      <c r="R120" s="427"/>
      <c r="S120" s="427"/>
      <c r="T120" s="427"/>
      <c r="U120" s="427"/>
      <c r="V120" s="427"/>
      <c r="W120" s="427"/>
      <c r="X120" s="427"/>
    </row>
    <row r="121" spans="1:24" s="424" customFormat="1" x14ac:dyDescent="0.25">
      <c r="A121" s="429"/>
      <c r="B121" s="428" t="s">
        <v>515</v>
      </c>
      <c r="C121" s="430"/>
      <c r="D121" s="431"/>
      <c r="E121" s="431"/>
      <c r="F121" s="434"/>
      <c r="G121" s="436"/>
      <c r="H121" s="431"/>
      <c r="I121" s="432" t="str">
        <f>IF(H121&lt;&gt;"",IF(MATCH(H121,Číselníky!$A$2:$A$200,0)&gt;0,LOOKUP(H121,Číselníky!$A$2:$A$200,Číselníky!$B$2:$B$200),0),"")</f>
        <v/>
      </c>
      <c r="J121" s="433" t="e">
        <f t="shared" si="16"/>
        <v>#DIV/0!</v>
      </c>
      <c r="K121" s="433" t="e">
        <f>Faktury!H119/'Smlouvy, zakázky a jiné potřeby'!P121</f>
        <v>#DIV/0!</v>
      </c>
      <c r="L121" s="435"/>
      <c r="M121" s="427"/>
      <c r="N121" s="427"/>
      <c r="O121" s="425">
        <f t="shared" si="14"/>
        <v>0</v>
      </c>
      <c r="P121" s="426">
        <f t="shared" si="15"/>
        <v>0</v>
      </c>
      <c r="Q121" s="427"/>
      <c r="R121" s="427"/>
      <c r="S121" s="427"/>
      <c r="T121" s="427"/>
      <c r="U121" s="427"/>
      <c r="V121" s="427"/>
      <c r="W121" s="427"/>
      <c r="X121" s="427"/>
    </row>
    <row r="122" spans="1:24" s="424" customFormat="1" x14ac:dyDescent="0.25">
      <c r="A122" s="429"/>
      <c r="B122" s="428" t="s">
        <v>516</v>
      </c>
      <c r="C122" s="430"/>
      <c r="D122" s="431"/>
      <c r="E122" s="431"/>
      <c r="F122" s="434"/>
      <c r="G122" s="436"/>
      <c r="H122" s="431"/>
      <c r="I122" s="432" t="str">
        <f>IF(H122&lt;&gt;"",IF(MATCH(H122,Číselníky!$A$2:$A$200,0)&gt;0,LOOKUP(H122,Číselníky!$A$2:$A$200,Číselníky!$B$2:$B$200),0),"")</f>
        <v/>
      </c>
      <c r="J122" s="433" t="e">
        <f t="shared" si="16"/>
        <v>#DIV/0!</v>
      </c>
      <c r="K122" s="433" t="e">
        <f>Faktury!H120/'Smlouvy, zakázky a jiné potřeby'!P122</f>
        <v>#DIV/0!</v>
      </c>
      <c r="L122" s="435"/>
      <c r="M122" s="427"/>
      <c r="N122" s="427"/>
      <c r="O122" s="425">
        <f t="shared" si="14"/>
        <v>0</v>
      </c>
      <c r="P122" s="426">
        <f t="shared" si="15"/>
        <v>0</v>
      </c>
      <c r="Q122" s="427"/>
      <c r="R122" s="427"/>
      <c r="S122" s="427"/>
      <c r="T122" s="427"/>
      <c r="U122" s="427"/>
      <c r="V122" s="427"/>
      <c r="W122" s="427"/>
      <c r="X122" s="427"/>
    </row>
    <row r="123" spans="1:24" s="424" customFormat="1" x14ac:dyDescent="0.25">
      <c r="A123" s="429"/>
      <c r="B123" s="428" t="s">
        <v>517</v>
      </c>
      <c r="C123" s="430"/>
      <c r="D123" s="431"/>
      <c r="E123" s="431"/>
      <c r="F123" s="434"/>
      <c r="G123" s="436"/>
      <c r="H123" s="431"/>
      <c r="I123" s="432" t="str">
        <f>IF(H123&lt;&gt;"",IF(MATCH(H123,Číselníky!$A$2:$A$200,0)&gt;0,LOOKUP(H123,Číselníky!$A$2:$A$200,Číselníky!$B$2:$B$200),0),"")</f>
        <v/>
      </c>
      <c r="J123" s="433" t="e">
        <f t="shared" si="16"/>
        <v>#DIV/0!</v>
      </c>
      <c r="K123" s="433" t="e">
        <f>Faktury!H121/'Smlouvy, zakázky a jiné potřeby'!P123</f>
        <v>#DIV/0!</v>
      </c>
      <c r="L123" s="435"/>
      <c r="M123" s="427"/>
      <c r="N123" s="427"/>
      <c r="O123" s="425">
        <f t="shared" si="14"/>
        <v>0</v>
      </c>
      <c r="P123" s="426">
        <f t="shared" si="15"/>
        <v>0</v>
      </c>
      <c r="Q123" s="427"/>
      <c r="R123" s="427"/>
      <c r="S123" s="427"/>
      <c r="T123" s="427"/>
      <c r="U123" s="427"/>
      <c r="V123" s="427"/>
      <c r="W123" s="427"/>
      <c r="X123" s="427"/>
    </row>
    <row r="124" spans="1:24" s="424" customFormat="1" x14ac:dyDescent="0.25">
      <c r="A124" s="429"/>
      <c r="B124" s="428" t="s">
        <v>518</v>
      </c>
      <c r="C124" s="430"/>
      <c r="D124" s="431"/>
      <c r="E124" s="431"/>
      <c r="F124" s="434"/>
      <c r="G124" s="436"/>
      <c r="H124" s="431"/>
      <c r="I124" s="432" t="str">
        <f>IF(H124&lt;&gt;"",IF(MATCH(H124,Číselníky!$A$2:$A$200,0)&gt;0,LOOKUP(H124,Číselníky!$A$2:$A$200,Číselníky!$B$2:$B$200),0),"")</f>
        <v/>
      </c>
      <c r="J124" s="433" t="e">
        <f t="shared" si="16"/>
        <v>#DIV/0!</v>
      </c>
      <c r="K124" s="433" t="e">
        <f>Faktury!H122/'Smlouvy, zakázky a jiné potřeby'!P124</f>
        <v>#DIV/0!</v>
      </c>
      <c r="L124" s="435"/>
      <c r="M124" s="427"/>
      <c r="N124" s="427"/>
      <c r="O124" s="425">
        <f t="shared" si="14"/>
        <v>0</v>
      </c>
      <c r="P124" s="426">
        <f t="shared" si="15"/>
        <v>0</v>
      </c>
      <c r="Q124" s="427"/>
      <c r="R124" s="427"/>
      <c r="S124" s="427"/>
      <c r="T124" s="427"/>
      <c r="U124" s="427"/>
      <c r="V124" s="427"/>
      <c r="W124" s="427"/>
      <c r="X124" s="427"/>
    </row>
    <row r="125" spans="1:24" s="424" customFormat="1" x14ac:dyDescent="0.25">
      <c r="A125" s="429"/>
      <c r="B125" s="428" t="s">
        <v>519</v>
      </c>
      <c r="C125" s="430"/>
      <c r="D125" s="431"/>
      <c r="E125" s="431"/>
      <c r="F125" s="434"/>
      <c r="G125" s="436"/>
      <c r="H125" s="431"/>
      <c r="I125" s="432" t="str">
        <f>IF(H125&lt;&gt;"",IF(MATCH(H125,Číselníky!$A$2:$A$200,0)&gt;0,LOOKUP(H125,Číselníky!$A$2:$A$200,Číselníky!$B$2:$B$200),0),"")</f>
        <v/>
      </c>
      <c r="J125" s="433" t="e">
        <f t="shared" si="16"/>
        <v>#DIV/0!</v>
      </c>
      <c r="K125" s="433" t="e">
        <f>Faktury!H123/'Smlouvy, zakázky a jiné potřeby'!P125</f>
        <v>#DIV/0!</v>
      </c>
      <c r="L125" s="435"/>
      <c r="M125" s="427"/>
      <c r="N125" s="427"/>
      <c r="O125" s="425">
        <f t="shared" si="14"/>
        <v>0</v>
      </c>
      <c r="P125" s="426">
        <f t="shared" si="15"/>
        <v>0</v>
      </c>
      <c r="Q125" s="427"/>
      <c r="R125" s="427"/>
      <c r="S125" s="427"/>
      <c r="T125" s="427"/>
      <c r="U125" s="427"/>
      <c r="V125" s="427"/>
      <c r="W125" s="427"/>
      <c r="X125" s="427"/>
    </row>
    <row r="126" spans="1:24" s="424" customFormat="1" x14ac:dyDescent="0.25">
      <c r="A126" s="429"/>
      <c r="B126" s="428" t="s">
        <v>520</v>
      </c>
      <c r="C126" s="430"/>
      <c r="D126" s="431"/>
      <c r="E126" s="431"/>
      <c r="F126" s="434"/>
      <c r="G126" s="436"/>
      <c r="H126" s="431"/>
      <c r="I126" s="432" t="str">
        <f>IF(H126&lt;&gt;"",IF(MATCH(H126,Číselníky!$A$2:$A$200,0)&gt;0,LOOKUP(H126,Číselníky!$A$2:$A$200,Číselníky!$B$2:$B$200),0),"")</f>
        <v/>
      </c>
      <c r="J126" s="433" t="e">
        <f t="shared" si="16"/>
        <v>#DIV/0!</v>
      </c>
      <c r="K126" s="433" t="e">
        <f>Faktury!H124/'Smlouvy, zakázky a jiné potřeby'!P126</f>
        <v>#DIV/0!</v>
      </c>
      <c r="L126" s="435"/>
      <c r="M126" s="427"/>
      <c r="N126" s="427"/>
      <c r="O126" s="425">
        <f t="shared" si="14"/>
        <v>0</v>
      </c>
      <c r="P126" s="426">
        <f t="shared" si="15"/>
        <v>0</v>
      </c>
      <c r="Q126" s="427"/>
      <c r="R126" s="427"/>
      <c r="S126" s="427"/>
      <c r="T126" s="427"/>
      <c r="U126" s="427"/>
      <c r="V126" s="427"/>
      <c r="W126" s="427"/>
      <c r="X126" s="427"/>
    </row>
    <row r="127" spans="1:24" s="424" customFormat="1" x14ac:dyDescent="0.25">
      <c r="A127" s="429"/>
      <c r="B127" s="428" t="s">
        <v>521</v>
      </c>
      <c r="C127" s="430"/>
      <c r="D127" s="431"/>
      <c r="E127" s="431"/>
      <c r="F127" s="434"/>
      <c r="G127" s="436"/>
      <c r="H127" s="431"/>
      <c r="I127" s="432" t="str">
        <f>IF(H127&lt;&gt;"",IF(MATCH(H127,Číselníky!$A$2:$A$200,0)&gt;0,LOOKUP(H127,Číselníky!$A$2:$A$200,Číselníky!$B$2:$B$200),0),"")</f>
        <v/>
      </c>
      <c r="J127" s="433" t="e">
        <f t="shared" si="16"/>
        <v>#DIV/0!</v>
      </c>
      <c r="K127" s="433" t="e">
        <f>Faktury!H125/'Smlouvy, zakázky a jiné potřeby'!P127</f>
        <v>#DIV/0!</v>
      </c>
      <c r="L127" s="435"/>
      <c r="M127" s="427"/>
      <c r="N127" s="427"/>
      <c r="O127" s="425">
        <f t="shared" si="14"/>
        <v>0</v>
      </c>
      <c r="P127" s="426">
        <f t="shared" si="15"/>
        <v>0</v>
      </c>
      <c r="Q127" s="427"/>
      <c r="R127" s="427"/>
      <c r="S127" s="427"/>
      <c r="T127" s="427"/>
      <c r="U127" s="427"/>
      <c r="V127" s="427"/>
      <c r="W127" s="427"/>
      <c r="X127" s="427"/>
    </row>
    <row r="128" spans="1:24" s="424" customFormat="1" x14ac:dyDescent="0.25">
      <c r="A128" s="429"/>
      <c r="B128" s="428" t="s">
        <v>522</v>
      </c>
      <c r="C128" s="430"/>
      <c r="D128" s="431"/>
      <c r="E128" s="431"/>
      <c r="F128" s="434"/>
      <c r="G128" s="436"/>
      <c r="H128" s="431"/>
      <c r="I128" s="432" t="str">
        <f>IF(H128&lt;&gt;"",IF(MATCH(H128,Číselníky!$A$2:$A$200,0)&gt;0,LOOKUP(H128,Číselníky!$A$2:$A$200,Číselníky!$B$2:$B$200),0),"")</f>
        <v/>
      </c>
      <c r="J128" s="433" t="e">
        <f t="shared" si="16"/>
        <v>#DIV/0!</v>
      </c>
      <c r="K128" s="433" t="e">
        <f>Faktury!H126/'Smlouvy, zakázky a jiné potřeby'!P128</f>
        <v>#DIV/0!</v>
      </c>
      <c r="L128" s="435"/>
      <c r="M128" s="427"/>
      <c r="N128" s="427"/>
      <c r="O128" s="425">
        <f t="shared" si="14"/>
        <v>0</v>
      </c>
      <c r="P128" s="426">
        <f t="shared" si="15"/>
        <v>0</v>
      </c>
      <c r="Q128" s="427"/>
      <c r="R128" s="427"/>
      <c r="S128" s="427"/>
      <c r="T128" s="427"/>
      <c r="U128" s="427"/>
      <c r="V128" s="427"/>
      <c r="W128" s="427"/>
      <c r="X128" s="427"/>
    </row>
    <row r="129" spans="1:24" s="424" customFormat="1" x14ac:dyDescent="0.25">
      <c r="A129" s="429"/>
      <c r="B129" s="428" t="s">
        <v>523</v>
      </c>
      <c r="C129" s="430"/>
      <c r="D129" s="431"/>
      <c r="E129" s="431"/>
      <c r="F129" s="434"/>
      <c r="G129" s="436"/>
      <c r="H129" s="431"/>
      <c r="I129" s="432" t="str">
        <f>IF(H129&lt;&gt;"",IF(MATCH(H129,Číselníky!$A$2:$A$200,0)&gt;0,LOOKUP(H129,Číselníky!$A$2:$A$200,Číselníky!$B$2:$B$200),0),"")</f>
        <v/>
      </c>
      <c r="J129" s="433" t="e">
        <f t="shared" si="16"/>
        <v>#DIV/0!</v>
      </c>
      <c r="K129" s="433" t="e">
        <f>Faktury!H127/'Smlouvy, zakázky a jiné potřeby'!P129</f>
        <v>#DIV/0!</v>
      </c>
      <c r="L129" s="435"/>
      <c r="M129" s="427"/>
      <c r="N129" s="427"/>
      <c r="O129" s="425">
        <f t="shared" si="14"/>
        <v>0</v>
      </c>
      <c r="P129" s="426">
        <f t="shared" si="15"/>
        <v>0</v>
      </c>
      <c r="Q129" s="427"/>
      <c r="R129" s="427"/>
      <c r="S129" s="427"/>
      <c r="T129" s="427"/>
      <c r="U129" s="427"/>
      <c r="V129" s="427"/>
      <c r="W129" s="427"/>
      <c r="X129" s="427"/>
    </row>
    <row r="130" spans="1:24" s="424" customFormat="1" x14ac:dyDescent="0.25">
      <c r="A130" s="429"/>
      <c r="B130" s="428" t="s">
        <v>524</v>
      </c>
      <c r="C130" s="430"/>
      <c r="D130" s="431"/>
      <c r="E130" s="431"/>
      <c r="F130" s="434"/>
      <c r="G130" s="436"/>
      <c r="H130" s="431"/>
      <c r="I130" s="432" t="str">
        <f>IF(H130&lt;&gt;"",IF(MATCH(H130,Číselníky!$A$2:$A$200,0)&gt;0,LOOKUP(H130,Číselníky!$A$2:$A$200,Číselníky!$B$2:$B$200),0),"")</f>
        <v/>
      </c>
      <c r="J130" s="433" t="e">
        <f t="shared" si="16"/>
        <v>#DIV/0!</v>
      </c>
      <c r="K130" s="433" t="e">
        <f>Faktury!H128/'Smlouvy, zakázky a jiné potřeby'!P130</f>
        <v>#DIV/0!</v>
      </c>
      <c r="L130" s="435"/>
      <c r="M130" s="427"/>
      <c r="N130" s="427"/>
      <c r="O130" s="425">
        <f t="shared" si="14"/>
        <v>0</v>
      </c>
      <c r="P130" s="426">
        <f t="shared" si="15"/>
        <v>0</v>
      </c>
      <c r="Q130" s="427"/>
      <c r="R130" s="427"/>
      <c r="S130" s="427"/>
      <c r="T130" s="427"/>
      <c r="U130" s="427"/>
      <c r="V130" s="427"/>
      <c r="W130" s="427"/>
      <c r="X130" s="427"/>
    </row>
    <row r="131" spans="1:24" s="424" customFormat="1" x14ac:dyDescent="0.25">
      <c r="A131" s="429"/>
      <c r="B131" s="428" t="s">
        <v>525</v>
      </c>
      <c r="C131" s="430"/>
      <c r="D131" s="431"/>
      <c r="E131" s="431"/>
      <c r="F131" s="434"/>
      <c r="G131" s="436"/>
      <c r="H131" s="431"/>
      <c r="I131" s="432" t="str">
        <f>IF(H131&lt;&gt;"",IF(MATCH(H131,Číselníky!$A$2:$A$200,0)&gt;0,LOOKUP(H131,Číselníky!$A$2:$A$200,Číselníky!$B$2:$B$200),0),"")</f>
        <v/>
      </c>
      <c r="J131" s="433" t="e">
        <f t="shared" si="16"/>
        <v>#DIV/0!</v>
      </c>
      <c r="K131" s="433" t="e">
        <f>Faktury!H129/'Smlouvy, zakázky a jiné potřeby'!P131</f>
        <v>#DIV/0!</v>
      </c>
      <c r="L131" s="435"/>
      <c r="M131" s="427"/>
      <c r="N131" s="427"/>
      <c r="O131" s="425">
        <f t="shared" si="14"/>
        <v>0</v>
      </c>
      <c r="P131" s="426">
        <f t="shared" si="15"/>
        <v>0</v>
      </c>
      <c r="Q131" s="427"/>
      <c r="R131" s="427"/>
      <c r="S131" s="427"/>
      <c r="T131" s="427"/>
      <c r="U131" s="427"/>
      <c r="V131" s="427"/>
      <c r="W131" s="427"/>
      <c r="X131" s="427"/>
    </row>
    <row r="132" spans="1:24" s="424" customFormat="1" x14ac:dyDescent="0.25">
      <c r="A132" s="429"/>
      <c r="B132" s="428" t="s">
        <v>526</v>
      </c>
      <c r="C132" s="430"/>
      <c r="D132" s="431"/>
      <c r="E132" s="431"/>
      <c r="F132" s="434"/>
      <c r="G132" s="436"/>
      <c r="H132" s="431"/>
      <c r="I132" s="432" t="str">
        <f>IF(H132&lt;&gt;"",IF(MATCH(H132,Číselníky!$A$2:$A$200,0)&gt;0,LOOKUP(H132,Číselníky!$A$2:$A$200,Číselníky!$B$2:$B$200),0),"")</f>
        <v/>
      </c>
      <c r="J132" s="433" t="e">
        <f t="shared" si="16"/>
        <v>#DIV/0!</v>
      </c>
      <c r="K132" s="433" t="e">
        <f>Faktury!H130/'Smlouvy, zakázky a jiné potřeby'!P132</f>
        <v>#DIV/0!</v>
      </c>
      <c r="L132" s="435"/>
      <c r="M132" s="427"/>
      <c r="N132" s="427"/>
      <c r="O132" s="425">
        <f t="shared" si="14"/>
        <v>0</v>
      </c>
      <c r="P132" s="426">
        <f t="shared" si="15"/>
        <v>0</v>
      </c>
      <c r="Q132" s="427"/>
      <c r="R132" s="427"/>
      <c r="S132" s="427"/>
      <c r="T132" s="427"/>
      <c r="U132" s="427"/>
      <c r="V132" s="427"/>
      <c r="W132" s="427"/>
      <c r="X132" s="427"/>
    </row>
    <row r="133" spans="1:24" s="424" customFormat="1" x14ac:dyDescent="0.25">
      <c r="A133" s="429"/>
      <c r="B133" s="428" t="s">
        <v>527</v>
      </c>
      <c r="C133" s="430"/>
      <c r="D133" s="431"/>
      <c r="E133" s="431"/>
      <c r="F133" s="434"/>
      <c r="G133" s="436"/>
      <c r="H133" s="431"/>
      <c r="I133" s="432" t="str">
        <f>IF(H133&lt;&gt;"",IF(MATCH(H133,Číselníky!$A$2:$A$200,0)&gt;0,LOOKUP(H133,Číselníky!$A$2:$A$200,Číselníky!$B$2:$B$200),0),"")</f>
        <v/>
      </c>
      <c r="J133" s="433" t="e">
        <f t="shared" si="16"/>
        <v>#DIV/0!</v>
      </c>
      <c r="K133" s="433" t="e">
        <f>Faktury!H131/'Smlouvy, zakázky a jiné potřeby'!P133</f>
        <v>#DIV/0!</v>
      </c>
      <c r="L133" s="435"/>
      <c r="M133" s="427"/>
      <c r="N133" s="427"/>
      <c r="O133" s="425">
        <f t="shared" si="14"/>
        <v>0</v>
      </c>
      <c r="P133" s="426">
        <f t="shared" si="15"/>
        <v>0</v>
      </c>
      <c r="Q133" s="427"/>
      <c r="R133" s="427"/>
      <c r="S133" s="427"/>
      <c r="T133" s="427"/>
      <c r="U133" s="427"/>
      <c r="V133" s="427"/>
      <c r="W133" s="427"/>
      <c r="X133" s="427"/>
    </row>
    <row r="134" spans="1:24" s="424" customFormat="1" x14ac:dyDescent="0.25">
      <c r="A134" s="429"/>
      <c r="B134" s="428" t="s">
        <v>528</v>
      </c>
      <c r="C134" s="430"/>
      <c r="D134" s="431"/>
      <c r="E134" s="431"/>
      <c r="F134" s="434"/>
      <c r="G134" s="436"/>
      <c r="H134" s="431"/>
      <c r="I134" s="432" t="str">
        <f>IF(H134&lt;&gt;"",IF(MATCH(H134,Číselníky!$A$2:$A$200,0)&gt;0,LOOKUP(H134,Číselníky!$A$2:$A$200,Číselníky!$B$2:$B$200),0),"")</f>
        <v/>
      </c>
      <c r="J134" s="433" t="e">
        <f t="shared" si="16"/>
        <v>#DIV/0!</v>
      </c>
      <c r="K134" s="433" t="e">
        <f>Faktury!H132/'Smlouvy, zakázky a jiné potřeby'!P134</f>
        <v>#DIV/0!</v>
      </c>
      <c r="L134" s="435"/>
      <c r="M134" s="427"/>
      <c r="N134" s="427"/>
      <c r="O134" s="425">
        <f t="shared" si="14"/>
        <v>0</v>
      </c>
      <c r="P134" s="426">
        <f t="shared" si="15"/>
        <v>0</v>
      </c>
      <c r="Q134" s="427"/>
      <c r="R134" s="427"/>
      <c r="S134" s="427"/>
      <c r="T134" s="427"/>
      <c r="U134" s="427"/>
      <c r="V134" s="427"/>
      <c r="W134" s="427"/>
      <c r="X134" s="427"/>
    </row>
    <row r="135" spans="1:24" s="424" customFormat="1" x14ac:dyDescent="0.25">
      <c r="A135" s="429"/>
      <c r="B135" s="428" t="s">
        <v>529</v>
      </c>
      <c r="C135" s="430"/>
      <c r="D135" s="431"/>
      <c r="E135" s="431"/>
      <c r="F135" s="434"/>
      <c r="G135" s="436"/>
      <c r="H135" s="431"/>
      <c r="I135" s="432" t="str">
        <f>IF(H135&lt;&gt;"",IF(MATCH(H135,Číselníky!$A$2:$A$200,0)&gt;0,LOOKUP(H135,Číselníky!$A$2:$A$200,Číselníky!$B$2:$B$200),0),"")</f>
        <v/>
      </c>
      <c r="J135" s="433" t="e">
        <f t="shared" si="16"/>
        <v>#DIV/0!</v>
      </c>
      <c r="K135" s="433" t="e">
        <f>Faktury!H133/'Smlouvy, zakázky a jiné potřeby'!P135</f>
        <v>#DIV/0!</v>
      </c>
      <c r="L135" s="435"/>
      <c r="M135" s="427"/>
      <c r="N135" s="427"/>
      <c r="O135" s="425">
        <f t="shared" si="14"/>
        <v>0</v>
      </c>
      <c r="P135" s="426">
        <f t="shared" si="15"/>
        <v>0</v>
      </c>
      <c r="Q135" s="427"/>
      <c r="R135" s="427"/>
      <c r="S135" s="427"/>
      <c r="T135" s="427"/>
      <c r="U135" s="427"/>
      <c r="V135" s="427"/>
      <c r="W135" s="427"/>
      <c r="X135" s="427"/>
    </row>
    <row r="136" spans="1:24" s="424" customFormat="1" x14ac:dyDescent="0.25">
      <c r="A136" s="429"/>
      <c r="B136" s="428" t="s">
        <v>530</v>
      </c>
      <c r="C136" s="430"/>
      <c r="D136" s="431"/>
      <c r="E136" s="431"/>
      <c r="F136" s="434"/>
      <c r="G136" s="436"/>
      <c r="H136" s="431"/>
      <c r="I136" s="432" t="str">
        <f>IF(H136&lt;&gt;"",IF(MATCH(H136,Číselníky!$A$2:$A$200,0)&gt;0,LOOKUP(H136,Číselníky!$A$2:$A$200,Číselníky!$B$2:$B$200),0),"")</f>
        <v/>
      </c>
      <c r="J136" s="433" t="e">
        <f t="shared" si="16"/>
        <v>#DIV/0!</v>
      </c>
      <c r="K136" s="433" t="e">
        <f>Faktury!H134/'Smlouvy, zakázky a jiné potřeby'!P136</f>
        <v>#DIV/0!</v>
      </c>
      <c r="L136" s="435"/>
      <c r="M136" s="427"/>
      <c r="N136" s="427"/>
      <c r="O136" s="425">
        <f t="shared" si="14"/>
        <v>0</v>
      </c>
      <c r="P136" s="426">
        <f t="shared" si="15"/>
        <v>0</v>
      </c>
      <c r="Q136" s="427"/>
      <c r="R136" s="427"/>
      <c r="S136" s="427"/>
      <c r="T136" s="427"/>
      <c r="U136" s="427"/>
      <c r="V136" s="427"/>
      <c r="W136" s="427"/>
      <c r="X136" s="427"/>
    </row>
    <row r="137" spans="1:24" s="424" customFormat="1" x14ac:dyDescent="0.25">
      <c r="A137" s="429"/>
      <c r="B137" s="428" t="s">
        <v>531</v>
      </c>
      <c r="C137" s="430"/>
      <c r="D137" s="431"/>
      <c r="E137" s="431"/>
      <c r="F137" s="434"/>
      <c r="G137" s="436"/>
      <c r="H137" s="431"/>
      <c r="I137" s="432" t="str">
        <f>IF(H137&lt;&gt;"",IF(MATCH(H137,Číselníky!$A$2:$A$200,0)&gt;0,LOOKUP(H137,Číselníky!$A$2:$A$200,Číselníky!$B$2:$B$200),0),"")</f>
        <v/>
      </c>
      <c r="J137" s="433" t="e">
        <f t="shared" si="16"/>
        <v>#DIV/0!</v>
      </c>
      <c r="K137" s="433" t="e">
        <f>Faktury!H135/'Smlouvy, zakázky a jiné potřeby'!P137</f>
        <v>#DIV/0!</v>
      </c>
      <c r="L137" s="435"/>
      <c r="M137" s="427"/>
      <c r="N137" s="427"/>
      <c r="O137" s="425">
        <f t="shared" si="14"/>
        <v>0</v>
      </c>
      <c r="P137" s="426">
        <f t="shared" si="15"/>
        <v>0</v>
      </c>
      <c r="Q137" s="427"/>
      <c r="R137" s="427"/>
      <c r="S137" s="427"/>
      <c r="T137" s="427"/>
      <c r="U137" s="427"/>
      <c r="V137" s="427"/>
      <c r="W137" s="427"/>
      <c r="X137" s="427"/>
    </row>
    <row r="138" spans="1:24" s="424" customFormat="1" x14ac:dyDescent="0.25">
      <c r="A138" s="429"/>
      <c r="B138" s="428" t="s">
        <v>532</v>
      </c>
      <c r="C138" s="430"/>
      <c r="D138" s="431"/>
      <c r="E138" s="431"/>
      <c r="F138" s="434"/>
      <c r="G138" s="436"/>
      <c r="H138" s="431"/>
      <c r="I138" s="432" t="str">
        <f>IF(H138&lt;&gt;"",IF(MATCH(H138,Číselníky!$A$2:$A$200,0)&gt;0,LOOKUP(H138,Číselníky!$A$2:$A$200,Číselníky!$B$2:$B$200),0),"")</f>
        <v/>
      </c>
      <c r="J138" s="433" t="e">
        <f t="shared" si="16"/>
        <v>#DIV/0!</v>
      </c>
      <c r="K138" s="433" t="e">
        <f>Faktury!H136/'Smlouvy, zakázky a jiné potřeby'!P138</f>
        <v>#DIV/0!</v>
      </c>
      <c r="L138" s="435"/>
      <c r="M138" s="427"/>
      <c r="N138" s="427"/>
      <c r="O138" s="425">
        <f t="shared" si="14"/>
        <v>0</v>
      </c>
      <c r="P138" s="426">
        <f t="shared" si="15"/>
        <v>0</v>
      </c>
      <c r="Q138" s="427"/>
      <c r="R138" s="427"/>
      <c r="S138" s="427"/>
      <c r="T138" s="427"/>
      <c r="U138" s="427"/>
      <c r="V138" s="427"/>
      <c r="W138" s="427"/>
      <c r="X138" s="427"/>
    </row>
    <row r="139" spans="1:24" s="424" customFormat="1" x14ac:dyDescent="0.25">
      <c r="A139" s="429"/>
      <c r="B139" s="428" t="s">
        <v>533</v>
      </c>
      <c r="C139" s="430"/>
      <c r="D139" s="431"/>
      <c r="E139" s="431"/>
      <c r="F139" s="434"/>
      <c r="G139" s="436"/>
      <c r="H139" s="431"/>
      <c r="I139" s="432" t="str">
        <f>IF(H139&lt;&gt;"",IF(MATCH(H139,Číselníky!$A$2:$A$200,0)&gt;0,LOOKUP(H139,Číselníky!$A$2:$A$200,Číselníky!$B$2:$B$200),0),"")</f>
        <v/>
      </c>
      <c r="J139" s="433" t="e">
        <f t="shared" si="16"/>
        <v>#DIV/0!</v>
      </c>
      <c r="K139" s="433" t="e">
        <f>Faktury!H137/'Smlouvy, zakázky a jiné potřeby'!P139</f>
        <v>#DIV/0!</v>
      </c>
      <c r="L139" s="435"/>
      <c r="M139" s="427"/>
      <c r="N139" s="427"/>
      <c r="O139" s="425">
        <f t="shared" si="14"/>
        <v>0</v>
      </c>
      <c r="P139" s="426">
        <f t="shared" si="15"/>
        <v>0</v>
      </c>
      <c r="Q139" s="427"/>
      <c r="R139" s="427"/>
      <c r="S139" s="427"/>
      <c r="T139" s="427"/>
      <c r="U139" s="427"/>
      <c r="V139" s="427"/>
      <c r="W139" s="427"/>
      <c r="X139" s="427"/>
    </row>
    <row r="140" spans="1:24" s="424" customFormat="1" x14ac:dyDescent="0.25">
      <c r="A140" s="429"/>
      <c r="B140" s="428" t="s">
        <v>534</v>
      </c>
      <c r="C140" s="430"/>
      <c r="D140" s="431"/>
      <c r="E140" s="431"/>
      <c r="F140" s="434"/>
      <c r="G140" s="436"/>
      <c r="H140" s="431"/>
      <c r="I140" s="432" t="str">
        <f>IF(H140&lt;&gt;"",IF(MATCH(H140,Číselníky!$A$2:$A$200,0)&gt;0,LOOKUP(H140,Číselníky!$A$2:$A$200,Číselníky!$B$2:$B$200),0),"")</f>
        <v/>
      </c>
      <c r="J140" s="433" t="e">
        <f t="shared" si="16"/>
        <v>#DIV/0!</v>
      </c>
      <c r="K140" s="433" t="e">
        <f>Faktury!H138/'Smlouvy, zakázky a jiné potřeby'!P140</f>
        <v>#DIV/0!</v>
      </c>
      <c r="L140" s="435"/>
      <c r="M140" s="427"/>
      <c r="N140" s="427"/>
      <c r="O140" s="425">
        <f t="shared" si="14"/>
        <v>0</v>
      </c>
      <c r="P140" s="426">
        <f t="shared" si="15"/>
        <v>0</v>
      </c>
      <c r="Q140" s="427"/>
      <c r="R140" s="427"/>
      <c r="S140" s="427"/>
      <c r="T140" s="427"/>
      <c r="U140" s="427"/>
      <c r="V140" s="427"/>
      <c r="W140" s="427"/>
      <c r="X140" s="427"/>
    </row>
    <row r="141" spans="1:24" s="424" customFormat="1" x14ac:dyDescent="0.25">
      <c r="A141" s="429"/>
      <c r="B141" s="428" t="s">
        <v>535</v>
      </c>
      <c r="C141" s="430"/>
      <c r="D141" s="431"/>
      <c r="E141" s="431"/>
      <c r="F141" s="434"/>
      <c r="G141" s="436"/>
      <c r="H141" s="431"/>
      <c r="I141" s="432" t="str">
        <f>IF(H141&lt;&gt;"",IF(MATCH(H141,Číselníky!$A$2:$A$200,0)&gt;0,LOOKUP(H141,Číselníky!$A$2:$A$200,Číselníky!$B$2:$B$200),0),"")</f>
        <v/>
      </c>
      <c r="J141" s="433" t="e">
        <f t="shared" si="16"/>
        <v>#DIV/0!</v>
      </c>
      <c r="K141" s="433" t="e">
        <f>Faktury!H139/'Smlouvy, zakázky a jiné potřeby'!P141</f>
        <v>#DIV/0!</v>
      </c>
      <c r="L141" s="435"/>
      <c r="M141" s="427"/>
      <c r="N141" s="427"/>
      <c r="O141" s="425">
        <f t="shared" si="14"/>
        <v>0</v>
      </c>
      <c r="P141" s="426">
        <f t="shared" si="15"/>
        <v>0</v>
      </c>
      <c r="Q141" s="427"/>
      <c r="R141" s="427"/>
      <c r="S141" s="427"/>
      <c r="T141" s="427"/>
      <c r="U141" s="427"/>
      <c r="V141" s="427"/>
      <c r="W141" s="427"/>
      <c r="X141" s="427"/>
    </row>
    <row r="142" spans="1:24" s="424" customFormat="1" x14ac:dyDescent="0.25">
      <c r="A142" s="429"/>
      <c r="B142" s="428" t="s">
        <v>536</v>
      </c>
      <c r="C142" s="430"/>
      <c r="D142" s="431"/>
      <c r="E142" s="431"/>
      <c r="F142" s="434"/>
      <c r="G142" s="436"/>
      <c r="H142" s="431"/>
      <c r="I142" s="432" t="str">
        <f>IF(H142&lt;&gt;"",IF(MATCH(H142,Číselníky!$A$2:$A$200,0)&gt;0,LOOKUP(H142,Číselníky!$A$2:$A$200,Číselníky!$B$2:$B$200),0),"")</f>
        <v/>
      </c>
      <c r="J142" s="433" t="e">
        <f t="shared" si="16"/>
        <v>#DIV/0!</v>
      </c>
      <c r="K142" s="433" t="e">
        <f>Faktury!H140/'Smlouvy, zakázky a jiné potřeby'!P142</f>
        <v>#DIV/0!</v>
      </c>
      <c r="L142" s="435"/>
      <c r="M142" s="427"/>
      <c r="N142" s="427"/>
      <c r="O142" s="425">
        <f t="shared" si="14"/>
        <v>0</v>
      </c>
      <c r="P142" s="426">
        <f t="shared" si="15"/>
        <v>0</v>
      </c>
      <c r="Q142" s="427"/>
      <c r="R142" s="427"/>
      <c r="S142" s="427"/>
      <c r="T142" s="427"/>
      <c r="U142" s="427"/>
      <c r="V142" s="427"/>
      <c r="W142" s="427"/>
      <c r="X142" s="427"/>
    </row>
    <row r="143" spans="1:24" s="424" customFormat="1" x14ac:dyDescent="0.25">
      <c r="A143" s="429"/>
      <c r="B143" s="428" t="s">
        <v>537</v>
      </c>
      <c r="C143" s="430"/>
      <c r="D143" s="431"/>
      <c r="E143" s="431"/>
      <c r="F143" s="434"/>
      <c r="G143" s="436"/>
      <c r="H143" s="431"/>
      <c r="I143" s="432" t="str">
        <f>IF(H143&lt;&gt;"",IF(MATCH(H143,Číselníky!$A$2:$A$200,0)&gt;0,LOOKUP(H143,Číselníky!$A$2:$A$200,Číselníky!$B$2:$B$200),0),"")</f>
        <v/>
      </c>
      <c r="J143" s="433" t="e">
        <f t="shared" si="16"/>
        <v>#DIV/0!</v>
      </c>
      <c r="K143" s="433" t="e">
        <f>Faktury!H141/'Smlouvy, zakázky a jiné potřeby'!P143</f>
        <v>#DIV/0!</v>
      </c>
      <c r="L143" s="435"/>
      <c r="M143" s="427"/>
      <c r="N143" s="427"/>
      <c r="O143" s="425">
        <f t="shared" si="14"/>
        <v>0</v>
      </c>
      <c r="P143" s="426">
        <f t="shared" si="15"/>
        <v>0</v>
      </c>
      <c r="Q143" s="427"/>
      <c r="R143" s="427"/>
      <c r="S143" s="427"/>
      <c r="T143" s="427"/>
      <c r="U143" s="427"/>
      <c r="V143" s="427"/>
      <c r="W143" s="427"/>
      <c r="X143" s="427"/>
    </row>
    <row r="144" spans="1:24" s="424" customFormat="1" x14ac:dyDescent="0.25">
      <c r="A144" s="429"/>
      <c r="B144" s="428" t="s">
        <v>538</v>
      </c>
      <c r="C144" s="430"/>
      <c r="D144" s="431"/>
      <c r="E144" s="431"/>
      <c r="F144" s="434"/>
      <c r="G144" s="436"/>
      <c r="H144" s="431"/>
      <c r="I144" s="432" t="str">
        <f>IF(H144&lt;&gt;"",IF(MATCH(H144,Číselníky!$A$2:$A$200,0)&gt;0,LOOKUP(H144,Číselníky!$A$2:$A$200,Číselníky!$B$2:$B$200),0),"")</f>
        <v/>
      </c>
      <c r="J144" s="433" t="e">
        <f t="shared" si="16"/>
        <v>#DIV/0!</v>
      </c>
      <c r="K144" s="433" t="e">
        <f>Faktury!H142/'Smlouvy, zakázky a jiné potřeby'!P144</f>
        <v>#DIV/0!</v>
      </c>
      <c r="L144" s="435"/>
      <c r="M144" s="427"/>
      <c r="N144" s="427"/>
      <c r="O144" s="425">
        <f t="shared" si="14"/>
        <v>0</v>
      </c>
      <c r="P144" s="426">
        <f t="shared" si="15"/>
        <v>0</v>
      </c>
      <c r="Q144" s="427"/>
      <c r="R144" s="427"/>
      <c r="S144" s="427"/>
      <c r="T144" s="427"/>
      <c r="U144" s="427"/>
      <c r="V144" s="427"/>
      <c r="W144" s="427"/>
      <c r="X144" s="427"/>
    </row>
    <row r="145" spans="1:24" s="424" customFormat="1" x14ac:dyDescent="0.25">
      <c r="A145" s="429"/>
      <c r="B145" s="428" t="s">
        <v>539</v>
      </c>
      <c r="C145" s="430"/>
      <c r="D145" s="431"/>
      <c r="E145" s="431"/>
      <c r="F145" s="434"/>
      <c r="G145" s="436"/>
      <c r="H145" s="431"/>
      <c r="I145" s="432" t="str">
        <f>IF(H145&lt;&gt;"",IF(MATCH(H145,Číselníky!$A$2:$A$200,0)&gt;0,LOOKUP(H145,Číselníky!$A$2:$A$200,Číselníky!$B$2:$B$200),0),"")</f>
        <v/>
      </c>
      <c r="J145" s="433" t="e">
        <f t="shared" si="16"/>
        <v>#DIV/0!</v>
      </c>
      <c r="K145" s="433" t="e">
        <f>Faktury!H143/'Smlouvy, zakázky a jiné potřeby'!P145</f>
        <v>#DIV/0!</v>
      </c>
      <c r="L145" s="435"/>
      <c r="M145" s="427"/>
      <c r="N145" s="427"/>
      <c r="O145" s="425">
        <f t="shared" si="14"/>
        <v>0</v>
      </c>
      <c r="P145" s="426">
        <f t="shared" si="15"/>
        <v>0</v>
      </c>
      <c r="Q145" s="427"/>
      <c r="R145" s="427"/>
      <c r="S145" s="427"/>
      <c r="T145" s="427"/>
      <c r="U145" s="427"/>
      <c r="V145" s="427"/>
      <c r="W145" s="427"/>
      <c r="X145" s="427"/>
    </row>
    <row r="146" spans="1:24" s="424" customFormat="1" x14ac:dyDescent="0.25">
      <c r="A146" s="429"/>
      <c r="B146" s="428" t="s">
        <v>540</v>
      </c>
      <c r="C146" s="430"/>
      <c r="D146" s="431"/>
      <c r="E146" s="431"/>
      <c r="F146" s="434"/>
      <c r="G146" s="436"/>
      <c r="H146" s="431"/>
      <c r="I146" s="432" t="str">
        <f>IF(H146&lt;&gt;"",IF(MATCH(H146,Číselníky!$A$2:$A$200,0)&gt;0,LOOKUP(H146,Číselníky!$A$2:$A$200,Číselníky!$B$2:$B$200),0),"")</f>
        <v/>
      </c>
      <c r="J146" s="433" t="e">
        <f t="shared" si="16"/>
        <v>#DIV/0!</v>
      </c>
      <c r="K146" s="433" t="e">
        <f>Faktury!H144/'Smlouvy, zakázky a jiné potřeby'!P146</f>
        <v>#DIV/0!</v>
      </c>
      <c r="L146" s="435"/>
      <c r="M146" s="427"/>
      <c r="N146" s="427"/>
      <c r="O146" s="425">
        <f t="shared" si="14"/>
        <v>0</v>
      </c>
      <c r="P146" s="426">
        <f t="shared" si="15"/>
        <v>0</v>
      </c>
      <c r="Q146" s="427"/>
      <c r="R146" s="427"/>
      <c r="S146" s="427"/>
      <c r="T146" s="427"/>
      <c r="U146" s="427"/>
      <c r="V146" s="427"/>
      <c r="W146" s="427"/>
      <c r="X146" s="427"/>
    </row>
    <row r="147" spans="1:24" s="424" customFormat="1" x14ac:dyDescent="0.25">
      <c r="A147" s="429"/>
      <c r="B147" s="428" t="s">
        <v>541</v>
      </c>
      <c r="C147" s="430"/>
      <c r="D147" s="431"/>
      <c r="E147" s="431"/>
      <c r="F147" s="434"/>
      <c r="G147" s="436"/>
      <c r="H147" s="431"/>
      <c r="I147" s="432" t="str">
        <f>IF(H147&lt;&gt;"",IF(MATCH(H147,Číselníky!$A$2:$A$200,0)&gt;0,LOOKUP(H147,Číselníky!$A$2:$A$200,Číselníky!$B$2:$B$200),0),"")</f>
        <v/>
      </c>
      <c r="J147" s="433" t="e">
        <f t="shared" si="16"/>
        <v>#DIV/0!</v>
      </c>
      <c r="K147" s="433" t="e">
        <f>Faktury!H145/'Smlouvy, zakázky a jiné potřeby'!P147</f>
        <v>#DIV/0!</v>
      </c>
      <c r="L147" s="435"/>
      <c r="M147" s="427"/>
      <c r="N147" s="427"/>
      <c r="O147" s="425">
        <f t="shared" ref="O147:O210" si="17">P147-L147-N147</f>
        <v>0</v>
      </c>
      <c r="P147" s="426">
        <f t="shared" si="15"/>
        <v>0</v>
      </c>
      <c r="Q147" s="427"/>
      <c r="R147" s="427"/>
      <c r="S147" s="427"/>
      <c r="T147" s="427"/>
      <c r="U147" s="427"/>
      <c r="V147" s="427"/>
      <c r="W147" s="427"/>
      <c r="X147" s="427"/>
    </row>
    <row r="148" spans="1:24" s="424" customFormat="1" x14ac:dyDescent="0.25">
      <c r="A148" s="429"/>
      <c r="B148" s="428" t="s">
        <v>542</v>
      </c>
      <c r="C148" s="430"/>
      <c r="D148" s="431"/>
      <c r="E148" s="431"/>
      <c r="F148" s="434"/>
      <c r="G148" s="436"/>
      <c r="H148" s="431"/>
      <c r="I148" s="432" t="str">
        <f>IF(H148&lt;&gt;"",IF(MATCH(H148,Číselníky!$A$2:$A$200,0)&gt;0,LOOKUP(H148,Číselníky!$A$2:$A$200,Číselníky!$B$2:$B$200),0),"")</f>
        <v/>
      </c>
      <c r="J148" s="433" t="e">
        <f t="shared" si="16"/>
        <v>#DIV/0!</v>
      </c>
      <c r="K148" s="433" t="e">
        <f>Faktury!H146/'Smlouvy, zakázky a jiné potřeby'!P148</f>
        <v>#DIV/0!</v>
      </c>
      <c r="L148" s="435"/>
      <c r="M148" s="427"/>
      <c r="N148" s="427"/>
      <c r="O148" s="425">
        <f t="shared" si="17"/>
        <v>0</v>
      </c>
      <c r="P148" s="426">
        <f t="shared" si="15"/>
        <v>0</v>
      </c>
      <c r="Q148" s="427"/>
      <c r="R148" s="427"/>
      <c r="S148" s="427"/>
      <c r="T148" s="427"/>
      <c r="U148" s="427"/>
      <c r="V148" s="427"/>
      <c r="W148" s="427"/>
      <c r="X148" s="427"/>
    </row>
    <row r="149" spans="1:24" s="424" customFormat="1" x14ac:dyDescent="0.25">
      <c r="A149" s="429"/>
      <c r="B149" s="428" t="s">
        <v>543</v>
      </c>
      <c r="C149" s="430"/>
      <c r="D149" s="431"/>
      <c r="E149" s="431"/>
      <c r="F149" s="434"/>
      <c r="G149" s="436"/>
      <c r="H149" s="431"/>
      <c r="I149" s="432" t="str">
        <f>IF(H149&lt;&gt;"",IF(MATCH(H149,Číselníky!$A$2:$A$200,0)&gt;0,LOOKUP(H149,Číselníky!$A$2:$A$200,Číselníky!$B$2:$B$200),0),"")</f>
        <v/>
      </c>
      <c r="J149" s="433" t="e">
        <f t="shared" si="16"/>
        <v>#DIV/0!</v>
      </c>
      <c r="K149" s="433" t="e">
        <f>Faktury!H147/'Smlouvy, zakázky a jiné potřeby'!P149</f>
        <v>#DIV/0!</v>
      </c>
      <c r="L149" s="435"/>
      <c r="M149" s="427"/>
      <c r="N149" s="427"/>
      <c r="O149" s="425">
        <f t="shared" si="17"/>
        <v>0</v>
      </c>
      <c r="P149" s="426">
        <f t="shared" ref="P149:P212" si="18">SUM(Q149:X149)</f>
        <v>0</v>
      </c>
      <c r="Q149" s="427"/>
      <c r="R149" s="427"/>
      <c r="S149" s="427"/>
      <c r="T149" s="427"/>
      <c r="U149" s="427"/>
      <c r="V149" s="427"/>
      <c r="W149" s="427"/>
      <c r="X149" s="427"/>
    </row>
    <row r="150" spans="1:24" s="424" customFormat="1" x14ac:dyDescent="0.25">
      <c r="A150" s="429"/>
      <c r="B150" s="428" t="s">
        <v>544</v>
      </c>
      <c r="C150" s="430"/>
      <c r="D150" s="431"/>
      <c r="E150" s="431"/>
      <c r="F150" s="434"/>
      <c r="G150" s="436"/>
      <c r="H150" s="431"/>
      <c r="I150" s="432" t="str">
        <f>IF(H150&lt;&gt;"",IF(MATCH(H150,Číselníky!$A$2:$A$200,0)&gt;0,LOOKUP(H150,Číselníky!$A$2:$A$200,Číselníky!$B$2:$B$200),0),"")</f>
        <v/>
      </c>
      <c r="J150" s="433" t="e">
        <f t="shared" si="16"/>
        <v>#DIV/0!</v>
      </c>
      <c r="K150" s="433" t="e">
        <f>Faktury!H148/'Smlouvy, zakázky a jiné potřeby'!P150</f>
        <v>#DIV/0!</v>
      </c>
      <c r="L150" s="435"/>
      <c r="M150" s="427"/>
      <c r="N150" s="427"/>
      <c r="O150" s="425">
        <f t="shared" si="17"/>
        <v>0</v>
      </c>
      <c r="P150" s="426">
        <f t="shared" si="18"/>
        <v>0</v>
      </c>
      <c r="Q150" s="427"/>
      <c r="R150" s="427"/>
      <c r="S150" s="427"/>
      <c r="T150" s="427"/>
      <c r="U150" s="427"/>
      <c r="V150" s="427"/>
      <c r="W150" s="427"/>
      <c r="X150" s="427"/>
    </row>
    <row r="151" spans="1:24" s="424" customFormat="1" x14ac:dyDescent="0.25">
      <c r="A151" s="429"/>
      <c r="B151" s="428" t="s">
        <v>545</v>
      </c>
      <c r="C151" s="430"/>
      <c r="D151" s="431"/>
      <c r="E151" s="431"/>
      <c r="F151" s="434"/>
      <c r="G151" s="436"/>
      <c r="H151" s="431"/>
      <c r="I151" s="432" t="str">
        <f>IF(H151&lt;&gt;"",IF(MATCH(H151,Číselníky!$A$2:$A$200,0)&gt;0,LOOKUP(H151,Číselníky!$A$2:$A$200,Číselníky!$B$2:$B$200),0),"")</f>
        <v/>
      </c>
      <c r="J151" s="433" t="e">
        <f t="shared" si="16"/>
        <v>#DIV/0!</v>
      </c>
      <c r="K151" s="433" t="e">
        <f>Faktury!H149/'Smlouvy, zakázky a jiné potřeby'!P151</f>
        <v>#DIV/0!</v>
      </c>
      <c r="L151" s="435"/>
      <c r="M151" s="427"/>
      <c r="N151" s="427"/>
      <c r="O151" s="425">
        <f t="shared" si="17"/>
        <v>0</v>
      </c>
      <c r="P151" s="426">
        <f t="shared" si="18"/>
        <v>0</v>
      </c>
      <c r="Q151" s="427"/>
      <c r="R151" s="427"/>
      <c r="S151" s="427"/>
      <c r="T151" s="427"/>
      <c r="U151" s="427"/>
      <c r="V151" s="427"/>
      <c r="W151" s="427"/>
      <c r="X151" s="427"/>
    </row>
    <row r="152" spans="1:24" s="424" customFormat="1" x14ac:dyDescent="0.25">
      <c r="A152" s="429"/>
      <c r="B152" s="428" t="s">
        <v>546</v>
      </c>
      <c r="C152" s="430"/>
      <c r="D152" s="431"/>
      <c r="E152" s="431"/>
      <c r="F152" s="434"/>
      <c r="G152" s="436"/>
      <c r="H152" s="431"/>
      <c r="I152" s="432" t="str">
        <f>IF(H152&lt;&gt;"",IF(MATCH(H152,Číselníky!$A$2:$A$200,0)&gt;0,LOOKUP(H152,Číselníky!$A$2:$A$200,Číselníky!$B$2:$B$200),0),"")</f>
        <v/>
      </c>
      <c r="J152" s="433" t="e">
        <f t="shared" si="16"/>
        <v>#DIV/0!</v>
      </c>
      <c r="K152" s="433" t="e">
        <f>Faktury!H150/'Smlouvy, zakázky a jiné potřeby'!P152</f>
        <v>#DIV/0!</v>
      </c>
      <c r="L152" s="435"/>
      <c r="M152" s="427"/>
      <c r="N152" s="427"/>
      <c r="O152" s="425">
        <f t="shared" si="17"/>
        <v>0</v>
      </c>
      <c r="P152" s="426">
        <f t="shared" si="18"/>
        <v>0</v>
      </c>
      <c r="Q152" s="427"/>
      <c r="R152" s="427"/>
      <c r="S152" s="427"/>
      <c r="T152" s="427"/>
      <c r="U152" s="427"/>
      <c r="V152" s="427"/>
      <c r="W152" s="427"/>
      <c r="X152" s="427"/>
    </row>
    <row r="153" spans="1:24" s="424" customFormat="1" x14ac:dyDescent="0.25">
      <c r="A153" s="429"/>
      <c r="B153" s="428" t="s">
        <v>547</v>
      </c>
      <c r="C153" s="430"/>
      <c r="D153" s="431"/>
      <c r="E153" s="431"/>
      <c r="F153" s="434"/>
      <c r="G153" s="436"/>
      <c r="H153" s="431"/>
      <c r="I153" s="432" t="str">
        <f>IF(H153&lt;&gt;"",IF(MATCH(H153,Číselníky!$A$2:$A$200,0)&gt;0,LOOKUP(H153,Číselníky!$A$2:$A$200,Číselníky!$B$2:$B$200),0),"")</f>
        <v/>
      </c>
      <c r="J153" s="433" t="e">
        <f t="shared" si="16"/>
        <v>#DIV/0!</v>
      </c>
      <c r="K153" s="433" t="e">
        <f>Faktury!H151/'Smlouvy, zakázky a jiné potřeby'!P153</f>
        <v>#DIV/0!</v>
      </c>
      <c r="L153" s="435"/>
      <c r="M153" s="427"/>
      <c r="N153" s="427"/>
      <c r="O153" s="425">
        <f t="shared" si="17"/>
        <v>0</v>
      </c>
      <c r="P153" s="426">
        <f t="shared" si="18"/>
        <v>0</v>
      </c>
      <c r="Q153" s="427"/>
      <c r="R153" s="427"/>
      <c r="S153" s="427"/>
      <c r="T153" s="427"/>
      <c r="U153" s="427"/>
      <c r="V153" s="427"/>
      <c r="W153" s="427"/>
      <c r="X153" s="427"/>
    </row>
    <row r="154" spans="1:24" s="424" customFormat="1" x14ac:dyDescent="0.25">
      <c r="A154" s="429"/>
      <c r="B154" s="428" t="s">
        <v>548</v>
      </c>
      <c r="C154" s="430"/>
      <c r="D154" s="431"/>
      <c r="E154" s="431"/>
      <c r="F154" s="434"/>
      <c r="G154" s="436"/>
      <c r="H154" s="431"/>
      <c r="I154" s="432" t="str">
        <f>IF(H154&lt;&gt;"",IF(MATCH(H154,Číselníky!$A$2:$A$200,0)&gt;0,LOOKUP(H154,Číselníky!$A$2:$A$200,Číselníky!$B$2:$B$200),0),"")</f>
        <v/>
      </c>
      <c r="J154" s="433" t="e">
        <f t="shared" si="16"/>
        <v>#DIV/0!</v>
      </c>
      <c r="K154" s="433" t="e">
        <f>Faktury!H152/'Smlouvy, zakázky a jiné potřeby'!P154</f>
        <v>#DIV/0!</v>
      </c>
      <c r="L154" s="435"/>
      <c r="M154" s="427"/>
      <c r="N154" s="427"/>
      <c r="O154" s="425">
        <f t="shared" si="17"/>
        <v>0</v>
      </c>
      <c r="P154" s="426">
        <f t="shared" si="18"/>
        <v>0</v>
      </c>
      <c r="Q154" s="427"/>
      <c r="R154" s="427"/>
      <c r="S154" s="427"/>
      <c r="T154" s="427"/>
      <c r="U154" s="427"/>
      <c r="V154" s="427"/>
      <c r="W154" s="427"/>
      <c r="X154" s="427"/>
    </row>
    <row r="155" spans="1:24" s="424" customFormat="1" x14ac:dyDescent="0.25">
      <c r="A155" s="429"/>
      <c r="B155" s="428" t="s">
        <v>549</v>
      </c>
      <c r="C155" s="430"/>
      <c r="D155" s="431"/>
      <c r="E155" s="431"/>
      <c r="F155" s="434"/>
      <c r="G155" s="436"/>
      <c r="H155" s="431"/>
      <c r="I155" s="432" t="str">
        <f>IF(H155&lt;&gt;"",IF(MATCH(H155,Číselníky!$A$2:$A$200,0)&gt;0,LOOKUP(H155,Číselníky!$A$2:$A$200,Číselníky!$B$2:$B$200),0),"")</f>
        <v/>
      </c>
      <c r="J155" s="433" t="e">
        <f t="shared" si="16"/>
        <v>#DIV/0!</v>
      </c>
      <c r="K155" s="433" t="e">
        <f>Faktury!H153/'Smlouvy, zakázky a jiné potřeby'!P155</f>
        <v>#DIV/0!</v>
      </c>
      <c r="L155" s="435"/>
      <c r="M155" s="427"/>
      <c r="N155" s="427"/>
      <c r="O155" s="425">
        <f t="shared" si="17"/>
        <v>0</v>
      </c>
      <c r="P155" s="426">
        <f t="shared" si="18"/>
        <v>0</v>
      </c>
      <c r="Q155" s="427"/>
      <c r="R155" s="427"/>
      <c r="S155" s="427"/>
      <c r="T155" s="427"/>
      <c r="U155" s="427"/>
      <c r="V155" s="427"/>
      <c r="W155" s="427"/>
      <c r="X155" s="427"/>
    </row>
    <row r="156" spans="1:24" s="424" customFormat="1" x14ac:dyDescent="0.25">
      <c r="A156" s="429"/>
      <c r="B156" s="428" t="s">
        <v>550</v>
      </c>
      <c r="C156" s="430"/>
      <c r="D156" s="431"/>
      <c r="E156" s="431"/>
      <c r="F156" s="434"/>
      <c r="G156" s="436"/>
      <c r="H156" s="431"/>
      <c r="I156" s="432" t="str">
        <f>IF(H156&lt;&gt;"",IF(MATCH(H156,Číselníky!$A$2:$A$200,0)&gt;0,LOOKUP(H156,Číselníky!$A$2:$A$200,Číselníky!$B$2:$B$200),0),"")</f>
        <v/>
      </c>
      <c r="J156" s="433" t="e">
        <f t="shared" si="16"/>
        <v>#DIV/0!</v>
      </c>
      <c r="K156" s="433" t="e">
        <f>Faktury!H154/'Smlouvy, zakázky a jiné potřeby'!P156</f>
        <v>#DIV/0!</v>
      </c>
      <c r="L156" s="435"/>
      <c r="M156" s="427"/>
      <c r="N156" s="427"/>
      <c r="O156" s="425">
        <f t="shared" si="17"/>
        <v>0</v>
      </c>
      <c r="P156" s="426">
        <f t="shared" si="18"/>
        <v>0</v>
      </c>
      <c r="Q156" s="427"/>
      <c r="R156" s="427"/>
      <c r="S156" s="427"/>
      <c r="T156" s="427"/>
      <c r="U156" s="427"/>
      <c r="V156" s="427"/>
      <c r="W156" s="427"/>
      <c r="X156" s="427"/>
    </row>
    <row r="157" spans="1:24" s="424" customFormat="1" x14ac:dyDescent="0.25">
      <c r="A157" s="429"/>
      <c r="B157" s="428" t="s">
        <v>551</v>
      </c>
      <c r="C157" s="430"/>
      <c r="D157" s="431"/>
      <c r="E157" s="431"/>
      <c r="F157" s="434"/>
      <c r="G157" s="436"/>
      <c r="H157" s="431"/>
      <c r="I157" s="432" t="str">
        <f>IF(H157&lt;&gt;"",IF(MATCH(H157,Číselníky!$A$2:$A$200,0)&gt;0,LOOKUP(H157,Číselníky!$A$2:$A$200,Číselníky!$B$2:$B$200),0),"")</f>
        <v/>
      </c>
      <c r="J157" s="433" t="e">
        <f t="shared" si="16"/>
        <v>#DIV/0!</v>
      </c>
      <c r="K157" s="433" t="e">
        <f>Faktury!H155/'Smlouvy, zakázky a jiné potřeby'!P157</f>
        <v>#DIV/0!</v>
      </c>
      <c r="L157" s="435"/>
      <c r="M157" s="427"/>
      <c r="N157" s="427"/>
      <c r="O157" s="425">
        <f t="shared" si="17"/>
        <v>0</v>
      </c>
      <c r="P157" s="426">
        <f t="shared" si="18"/>
        <v>0</v>
      </c>
      <c r="Q157" s="427"/>
      <c r="R157" s="427"/>
      <c r="S157" s="427"/>
      <c r="T157" s="427"/>
      <c r="U157" s="427"/>
      <c r="V157" s="427"/>
      <c r="W157" s="427"/>
      <c r="X157" s="427"/>
    </row>
    <row r="158" spans="1:24" s="424" customFormat="1" x14ac:dyDescent="0.25">
      <c r="A158" s="429"/>
      <c r="B158" s="428" t="s">
        <v>552</v>
      </c>
      <c r="C158" s="430"/>
      <c r="D158" s="431"/>
      <c r="E158" s="431"/>
      <c r="F158" s="434"/>
      <c r="G158" s="436"/>
      <c r="H158" s="431"/>
      <c r="I158" s="432" t="str">
        <f>IF(H158&lt;&gt;"",IF(MATCH(H158,Číselníky!$A$2:$A$200,0)&gt;0,LOOKUP(H158,Číselníky!$A$2:$A$200,Číselníky!$B$2:$B$200),0),"")</f>
        <v/>
      </c>
      <c r="J158" s="433" t="e">
        <f t="shared" si="16"/>
        <v>#DIV/0!</v>
      </c>
      <c r="K158" s="433" t="e">
        <f>Faktury!H156/'Smlouvy, zakázky a jiné potřeby'!P158</f>
        <v>#DIV/0!</v>
      </c>
      <c r="L158" s="435"/>
      <c r="M158" s="427"/>
      <c r="N158" s="427"/>
      <c r="O158" s="425">
        <f t="shared" si="17"/>
        <v>0</v>
      </c>
      <c r="P158" s="426">
        <f t="shared" si="18"/>
        <v>0</v>
      </c>
      <c r="Q158" s="427"/>
      <c r="R158" s="427"/>
      <c r="S158" s="427"/>
      <c r="T158" s="427"/>
      <c r="U158" s="427"/>
      <c r="V158" s="427"/>
      <c r="W158" s="427"/>
      <c r="X158" s="427"/>
    </row>
    <row r="159" spans="1:24" s="424" customFormat="1" x14ac:dyDescent="0.25">
      <c r="A159" s="429"/>
      <c r="B159" s="428" t="s">
        <v>553</v>
      </c>
      <c r="C159" s="430"/>
      <c r="D159" s="431"/>
      <c r="E159" s="431"/>
      <c r="F159" s="434"/>
      <c r="G159" s="436"/>
      <c r="H159" s="431"/>
      <c r="I159" s="432" t="str">
        <f>IF(H159&lt;&gt;"",IF(MATCH(H159,Číselníky!$A$2:$A$200,0)&gt;0,LOOKUP(H159,Číselníky!$A$2:$A$200,Číselníky!$B$2:$B$200),0),"")</f>
        <v/>
      </c>
      <c r="J159" s="433" t="e">
        <f t="shared" si="16"/>
        <v>#DIV/0!</v>
      </c>
      <c r="K159" s="433" t="e">
        <f>Faktury!H157/'Smlouvy, zakázky a jiné potřeby'!P159</f>
        <v>#DIV/0!</v>
      </c>
      <c r="L159" s="435"/>
      <c r="M159" s="427"/>
      <c r="N159" s="427"/>
      <c r="O159" s="425">
        <f t="shared" si="17"/>
        <v>0</v>
      </c>
      <c r="P159" s="426">
        <f t="shared" si="18"/>
        <v>0</v>
      </c>
      <c r="Q159" s="427"/>
      <c r="R159" s="427"/>
      <c r="S159" s="427"/>
      <c r="T159" s="427"/>
      <c r="U159" s="427"/>
      <c r="V159" s="427"/>
      <c r="W159" s="427"/>
      <c r="X159" s="427"/>
    </row>
    <row r="160" spans="1:24" s="424" customFormat="1" x14ac:dyDescent="0.25">
      <c r="A160" s="429"/>
      <c r="B160" s="428" t="s">
        <v>554</v>
      </c>
      <c r="C160" s="430"/>
      <c r="D160" s="431"/>
      <c r="E160" s="431"/>
      <c r="F160" s="434"/>
      <c r="G160" s="436"/>
      <c r="H160" s="431"/>
      <c r="I160" s="432" t="str">
        <f>IF(H160&lt;&gt;"",IF(MATCH(H160,Číselníky!$A$2:$A$200,0)&gt;0,LOOKUP(H160,Číselníky!$A$2:$A$200,Číselníky!$B$2:$B$200),0),"")</f>
        <v/>
      </c>
      <c r="J160" s="433" t="e">
        <f t="shared" si="16"/>
        <v>#DIV/0!</v>
      </c>
      <c r="K160" s="433" t="e">
        <f>Faktury!H158/'Smlouvy, zakázky a jiné potřeby'!P160</f>
        <v>#DIV/0!</v>
      </c>
      <c r="L160" s="435"/>
      <c r="M160" s="427"/>
      <c r="N160" s="427"/>
      <c r="O160" s="425">
        <f t="shared" si="17"/>
        <v>0</v>
      </c>
      <c r="P160" s="426">
        <f t="shared" si="18"/>
        <v>0</v>
      </c>
      <c r="Q160" s="427"/>
      <c r="R160" s="427"/>
      <c r="S160" s="427"/>
      <c r="T160" s="427"/>
      <c r="U160" s="427"/>
      <c r="V160" s="427"/>
      <c r="W160" s="427"/>
      <c r="X160" s="427"/>
    </row>
    <row r="161" spans="1:24" s="424" customFormat="1" x14ac:dyDescent="0.25">
      <c r="A161" s="429"/>
      <c r="B161" s="428" t="s">
        <v>555</v>
      </c>
      <c r="C161" s="430"/>
      <c r="D161" s="431"/>
      <c r="E161" s="431"/>
      <c r="F161" s="434"/>
      <c r="G161" s="436"/>
      <c r="H161" s="431"/>
      <c r="I161" s="432" t="str">
        <f>IF(H161&lt;&gt;"",IF(MATCH(H161,Číselníky!$A$2:$A$200,0)&gt;0,LOOKUP(H161,Číselníky!$A$2:$A$200,Číselníky!$B$2:$B$200),0),"")</f>
        <v/>
      </c>
      <c r="J161" s="433" t="e">
        <f t="shared" si="16"/>
        <v>#DIV/0!</v>
      </c>
      <c r="K161" s="433" t="e">
        <f>Faktury!H159/'Smlouvy, zakázky a jiné potřeby'!P161</f>
        <v>#DIV/0!</v>
      </c>
      <c r="L161" s="435"/>
      <c r="M161" s="427"/>
      <c r="N161" s="427"/>
      <c r="O161" s="425">
        <f t="shared" si="17"/>
        <v>0</v>
      </c>
      <c r="P161" s="426">
        <f t="shared" si="18"/>
        <v>0</v>
      </c>
      <c r="Q161" s="427"/>
      <c r="R161" s="427"/>
      <c r="S161" s="427"/>
      <c r="T161" s="427"/>
      <c r="U161" s="427"/>
      <c r="V161" s="427"/>
      <c r="W161" s="427"/>
      <c r="X161" s="427"/>
    </row>
    <row r="162" spans="1:24" s="424" customFormat="1" x14ac:dyDescent="0.25">
      <c r="A162" s="429"/>
      <c r="B162" s="428" t="s">
        <v>556</v>
      </c>
      <c r="C162" s="430"/>
      <c r="D162" s="431"/>
      <c r="E162" s="431"/>
      <c r="F162" s="434"/>
      <c r="G162" s="436"/>
      <c r="H162" s="431"/>
      <c r="I162" s="432" t="str">
        <f>IF(H162&lt;&gt;"",IF(MATCH(H162,Číselníky!$A$2:$A$200,0)&gt;0,LOOKUP(H162,Číselníky!$A$2:$A$200,Číselníky!$B$2:$B$200),0),"")</f>
        <v/>
      </c>
      <c r="J162" s="433" t="e">
        <f t="shared" si="16"/>
        <v>#DIV/0!</v>
      </c>
      <c r="K162" s="433" t="e">
        <f>Faktury!H160/'Smlouvy, zakázky a jiné potřeby'!P162</f>
        <v>#DIV/0!</v>
      </c>
      <c r="L162" s="435"/>
      <c r="M162" s="427"/>
      <c r="N162" s="427"/>
      <c r="O162" s="425">
        <f t="shared" si="17"/>
        <v>0</v>
      </c>
      <c r="P162" s="426">
        <f t="shared" si="18"/>
        <v>0</v>
      </c>
      <c r="Q162" s="427"/>
      <c r="R162" s="427"/>
      <c r="S162" s="427"/>
      <c r="T162" s="427"/>
      <c r="U162" s="427"/>
      <c r="V162" s="427"/>
      <c r="W162" s="427"/>
      <c r="X162" s="427"/>
    </row>
    <row r="163" spans="1:24" s="424" customFormat="1" x14ac:dyDescent="0.25">
      <c r="A163" s="429"/>
      <c r="B163" s="428" t="s">
        <v>557</v>
      </c>
      <c r="C163" s="430"/>
      <c r="D163" s="431"/>
      <c r="E163" s="431"/>
      <c r="F163" s="434"/>
      <c r="G163" s="436"/>
      <c r="H163" s="431"/>
      <c r="I163" s="432" t="str">
        <f>IF(H163&lt;&gt;"",IF(MATCH(H163,Číselníky!$A$2:$A$200,0)&gt;0,LOOKUP(H163,Číselníky!$A$2:$A$200,Číselníky!$B$2:$B$200),0),"")</f>
        <v/>
      </c>
      <c r="J163" s="433" t="e">
        <f t="shared" si="16"/>
        <v>#DIV/0!</v>
      </c>
      <c r="K163" s="433" t="e">
        <f>Faktury!H161/'Smlouvy, zakázky a jiné potřeby'!P163</f>
        <v>#DIV/0!</v>
      </c>
      <c r="L163" s="435"/>
      <c r="M163" s="427"/>
      <c r="N163" s="427"/>
      <c r="O163" s="425">
        <f t="shared" si="17"/>
        <v>0</v>
      </c>
      <c r="P163" s="426">
        <f t="shared" si="18"/>
        <v>0</v>
      </c>
      <c r="Q163" s="427"/>
      <c r="R163" s="427"/>
      <c r="S163" s="427"/>
      <c r="T163" s="427"/>
      <c r="U163" s="427"/>
      <c r="V163" s="427"/>
      <c r="W163" s="427"/>
      <c r="X163" s="427"/>
    </row>
    <row r="164" spans="1:24" s="424" customFormat="1" x14ac:dyDescent="0.25">
      <c r="A164" s="429"/>
      <c r="B164" s="428" t="s">
        <v>558</v>
      </c>
      <c r="C164" s="430"/>
      <c r="D164" s="431"/>
      <c r="E164" s="431"/>
      <c r="F164" s="434"/>
      <c r="G164" s="436"/>
      <c r="H164" s="431"/>
      <c r="I164" s="432" t="str">
        <f>IF(H164&lt;&gt;"",IF(MATCH(H164,Číselníky!$A$2:$A$200,0)&gt;0,LOOKUP(H164,Číselníky!$A$2:$A$200,Číselníky!$B$2:$B$200),0),"")</f>
        <v/>
      </c>
      <c r="J164" s="433" t="e">
        <f t="shared" si="16"/>
        <v>#DIV/0!</v>
      </c>
      <c r="K164" s="433" t="e">
        <f>Faktury!H162/'Smlouvy, zakázky a jiné potřeby'!P164</f>
        <v>#DIV/0!</v>
      </c>
      <c r="L164" s="435"/>
      <c r="M164" s="427"/>
      <c r="N164" s="427"/>
      <c r="O164" s="425">
        <f t="shared" si="17"/>
        <v>0</v>
      </c>
      <c r="P164" s="426">
        <f t="shared" si="18"/>
        <v>0</v>
      </c>
      <c r="Q164" s="427"/>
      <c r="R164" s="427"/>
      <c r="S164" s="427"/>
      <c r="T164" s="427"/>
      <c r="U164" s="427"/>
      <c r="V164" s="427"/>
      <c r="W164" s="427"/>
      <c r="X164" s="427"/>
    </row>
    <row r="165" spans="1:24" s="424" customFormat="1" x14ac:dyDescent="0.25">
      <c r="A165" s="429"/>
      <c r="B165" s="428" t="s">
        <v>559</v>
      </c>
      <c r="C165" s="430"/>
      <c r="D165" s="431"/>
      <c r="E165" s="431"/>
      <c r="F165" s="434"/>
      <c r="G165" s="436"/>
      <c r="H165" s="431"/>
      <c r="I165" s="432" t="str">
        <f>IF(H165&lt;&gt;"",IF(MATCH(H165,Číselníky!$A$2:$A$200,0)&gt;0,LOOKUP(H165,Číselníky!$A$2:$A$200,Číselníky!$B$2:$B$200),0),"")</f>
        <v/>
      </c>
      <c r="J165" s="433" t="e">
        <f t="shared" si="16"/>
        <v>#DIV/0!</v>
      </c>
      <c r="K165" s="433" t="e">
        <f>Faktury!H163/'Smlouvy, zakázky a jiné potřeby'!P165</f>
        <v>#DIV/0!</v>
      </c>
      <c r="L165" s="435"/>
      <c r="M165" s="427"/>
      <c r="N165" s="427"/>
      <c r="O165" s="425">
        <f t="shared" si="17"/>
        <v>0</v>
      </c>
      <c r="P165" s="426">
        <f t="shared" si="18"/>
        <v>0</v>
      </c>
      <c r="Q165" s="427"/>
      <c r="R165" s="427"/>
      <c r="S165" s="427"/>
      <c r="T165" s="427"/>
      <c r="U165" s="427"/>
      <c r="V165" s="427"/>
      <c r="W165" s="427"/>
      <c r="X165" s="427"/>
    </row>
    <row r="166" spans="1:24" s="424" customFormat="1" x14ac:dyDescent="0.25">
      <c r="A166" s="429"/>
      <c r="B166" s="428" t="s">
        <v>560</v>
      </c>
      <c r="C166" s="430"/>
      <c r="D166" s="431"/>
      <c r="E166" s="431"/>
      <c r="F166" s="434"/>
      <c r="G166" s="436"/>
      <c r="H166" s="431"/>
      <c r="I166" s="432" t="str">
        <f>IF(H166&lt;&gt;"",IF(MATCH(H166,Číselníky!$A$2:$A$200,0)&gt;0,LOOKUP(H166,Číselníky!$A$2:$A$200,Číselníky!$B$2:$B$200),0),"")</f>
        <v/>
      </c>
      <c r="J166" s="433" t="e">
        <f t="shared" si="16"/>
        <v>#DIV/0!</v>
      </c>
      <c r="K166" s="433" t="e">
        <f>Faktury!H164/'Smlouvy, zakázky a jiné potřeby'!P166</f>
        <v>#DIV/0!</v>
      </c>
      <c r="L166" s="435"/>
      <c r="M166" s="427"/>
      <c r="N166" s="427"/>
      <c r="O166" s="425">
        <f t="shared" si="17"/>
        <v>0</v>
      </c>
      <c r="P166" s="426">
        <f t="shared" si="18"/>
        <v>0</v>
      </c>
      <c r="Q166" s="427"/>
      <c r="R166" s="427"/>
      <c r="S166" s="427"/>
      <c r="T166" s="427"/>
      <c r="U166" s="427"/>
      <c r="V166" s="427"/>
      <c r="W166" s="427"/>
      <c r="X166" s="427"/>
    </row>
    <row r="167" spans="1:24" s="424" customFormat="1" x14ac:dyDescent="0.25">
      <c r="A167" s="429"/>
      <c r="B167" s="428" t="s">
        <v>561</v>
      </c>
      <c r="C167" s="430"/>
      <c r="D167" s="431"/>
      <c r="E167" s="431"/>
      <c r="F167" s="434"/>
      <c r="G167" s="436"/>
      <c r="H167" s="431"/>
      <c r="I167" s="432" t="str">
        <f>IF(H167&lt;&gt;"",IF(MATCH(H167,Číselníky!$A$2:$A$200,0)&gt;0,LOOKUP(H167,Číselníky!$A$2:$A$200,Číselníky!$B$2:$B$200),0),"")</f>
        <v/>
      </c>
      <c r="J167" s="433" t="e">
        <f t="shared" si="16"/>
        <v>#DIV/0!</v>
      </c>
      <c r="K167" s="433" t="e">
        <f>Faktury!H165/'Smlouvy, zakázky a jiné potřeby'!P167</f>
        <v>#DIV/0!</v>
      </c>
      <c r="L167" s="435"/>
      <c r="M167" s="427"/>
      <c r="N167" s="427"/>
      <c r="O167" s="425">
        <f t="shared" si="17"/>
        <v>0</v>
      </c>
      <c r="P167" s="426">
        <f t="shared" si="18"/>
        <v>0</v>
      </c>
      <c r="Q167" s="427"/>
      <c r="R167" s="427"/>
      <c r="S167" s="427"/>
      <c r="T167" s="427"/>
      <c r="U167" s="427"/>
      <c r="V167" s="427"/>
      <c r="W167" s="427"/>
      <c r="X167" s="427"/>
    </row>
    <row r="168" spans="1:24" s="424" customFormat="1" x14ac:dyDescent="0.25">
      <c r="A168" s="429"/>
      <c r="B168" s="428" t="s">
        <v>562</v>
      </c>
      <c r="C168" s="430"/>
      <c r="D168" s="431"/>
      <c r="E168" s="431"/>
      <c r="F168" s="434"/>
      <c r="G168" s="436"/>
      <c r="H168" s="431"/>
      <c r="I168" s="432" t="str">
        <f>IF(H168&lt;&gt;"",IF(MATCH(H168,Číselníky!$A$2:$A$200,0)&gt;0,LOOKUP(H168,Číselníky!$A$2:$A$200,Číselníky!$B$2:$B$200),0),"")</f>
        <v/>
      </c>
      <c r="J168" s="433" t="e">
        <f t="shared" si="16"/>
        <v>#DIV/0!</v>
      </c>
      <c r="K168" s="433" t="e">
        <f>Faktury!H166/'Smlouvy, zakázky a jiné potřeby'!P168</f>
        <v>#DIV/0!</v>
      </c>
      <c r="L168" s="435"/>
      <c r="M168" s="427"/>
      <c r="N168" s="427"/>
      <c r="O168" s="425">
        <f t="shared" si="17"/>
        <v>0</v>
      </c>
      <c r="P168" s="426">
        <f t="shared" si="18"/>
        <v>0</v>
      </c>
      <c r="Q168" s="427"/>
      <c r="R168" s="427"/>
      <c r="S168" s="427"/>
      <c r="T168" s="427"/>
      <c r="U168" s="427"/>
      <c r="V168" s="427"/>
      <c r="W168" s="427"/>
      <c r="X168" s="427"/>
    </row>
    <row r="169" spans="1:24" s="424" customFormat="1" x14ac:dyDescent="0.25">
      <c r="A169" s="429"/>
      <c r="B169" s="428" t="s">
        <v>563</v>
      </c>
      <c r="C169" s="430"/>
      <c r="D169" s="431"/>
      <c r="E169" s="431"/>
      <c r="F169" s="434"/>
      <c r="G169" s="436"/>
      <c r="H169" s="431"/>
      <c r="I169" s="432" t="str">
        <f>IF(H169&lt;&gt;"",IF(MATCH(H169,Číselníky!$A$2:$A$200,0)&gt;0,LOOKUP(H169,Číselníky!$A$2:$A$200,Číselníky!$B$2:$B$200),0),"")</f>
        <v/>
      </c>
      <c r="J169" s="433" t="e">
        <f t="shared" si="16"/>
        <v>#DIV/0!</v>
      </c>
      <c r="K169" s="433" t="e">
        <f>Faktury!H167/'Smlouvy, zakázky a jiné potřeby'!P169</f>
        <v>#DIV/0!</v>
      </c>
      <c r="L169" s="435"/>
      <c r="M169" s="427"/>
      <c r="N169" s="427"/>
      <c r="O169" s="425">
        <f t="shared" si="17"/>
        <v>0</v>
      </c>
      <c r="P169" s="426">
        <f t="shared" si="18"/>
        <v>0</v>
      </c>
      <c r="Q169" s="427"/>
      <c r="R169" s="427"/>
      <c r="S169" s="427"/>
      <c r="T169" s="427"/>
      <c r="U169" s="427"/>
      <c r="V169" s="427"/>
      <c r="W169" s="427"/>
      <c r="X169" s="427"/>
    </row>
    <row r="170" spans="1:24" s="424" customFormat="1" x14ac:dyDescent="0.25">
      <c r="A170" s="429"/>
      <c r="B170" s="428" t="s">
        <v>564</v>
      </c>
      <c r="C170" s="430"/>
      <c r="D170" s="431"/>
      <c r="E170" s="431"/>
      <c r="F170" s="434"/>
      <c r="G170" s="436"/>
      <c r="H170" s="431"/>
      <c r="I170" s="432" t="str">
        <f>IF(H170&lt;&gt;"",IF(MATCH(H170,Číselníky!$A$2:$A$200,0)&gt;0,LOOKUP(H170,Číselníky!$A$2:$A$200,Číselníky!$B$2:$B$200),0),"")</f>
        <v/>
      </c>
      <c r="J170" s="433" t="e">
        <f t="shared" si="16"/>
        <v>#DIV/0!</v>
      </c>
      <c r="K170" s="433" t="e">
        <f>Faktury!H168/'Smlouvy, zakázky a jiné potřeby'!P170</f>
        <v>#DIV/0!</v>
      </c>
      <c r="L170" s="435"/>
      <c r="M170" s="427"/>
      <c r="N170" s="427"/>
      <c r="O170" s="425">
        <f t="shared" si="17"/>
        <v>0</v>
      </c>
      <c r="P170" s="426">
        <f t="shared" si="18"/>
        <v>0</v>
      </c>
      <c r="Q170" s="427"/>
      <c r="R170" s="427"/>
      <c r="S170" s="427"/>
      <c r="T170" s="427"/>
      <c r="U170" s="427"/>
      <c r="V170" s="427"/>
      <c r="W170" s="427"/>
      <c r="X170" s="427"/>
    </row>
    <row r="171" spans="1:24" s="424" customFormat="1" x14ac:dyDescent="0.25">
      <c r="A171" s="429"/>
      <c r="B171" s="428" t="s">
        <v>565</v>
      </c>
      <c r="C171" s="430"/>
      <c r="D171" s="431"/>
      <c r="E171" s="431"/>
      <c r="F171" s="434"/>
      <c r="G171" s="436"/>
      <c r="H171" s="431"/>
      <c r="I171" s="432" t="str">
        <f>IF(H171&lt;&gt;"",IF(MATCH(H171,Číselníky!$A$2:$A$200,0)&gt;0,LOOKUP(H171,Číselníky!$A$2:$A$200,Číselníky!$B$2:$B$200),0),"")</f>
        <v/>
      </c>
      <c r="J171" s="433" t="e">
        <f t="shared" si="16"/>
        <v>#DIV/0!</v>
      </c>
      <c r="K171" s="433" t="e">
        <f>Faktury!H169/'Smlouvy, zakázky a jiné potřeby'!P171</f>
        <v>#DIV/0!</v>
      </c>
      <c r="L171" s="435"/>
      <c r="M171" s="427"/>
      <c r="N171" s="427"/>
      <c r="O171" s="425">
        <f t="shared" si="17"/>
        <v>0</v>
      </c>
      <c r="P171" s="426">
        <f t="shared" si="18"/>
        <v>0</v>
      </c>
      <c r="Q171" s="427"/>
      <c r="R171" s="427"/>
      <c r="S171" s="427"/>
      <c r="T171" s="427"/>
      <c r="U171" s="427"/>
      <c r="V171" s="427"/>
      <c r="W171" s="427"/>
      <c r="X171" s="427"/>
    </row>
    <row r="172" spans="1:24" s="424" customFormat="1" x14ac:dyDescent="0.25">
      <c r="A172" s="429"/>
      <c r="B172" s="428" t="s">
        <v>566</v>
      </c>
      <c r="C172" s="430"/>
      <c r="D172" s="431"/>
      <c r="E172" s="431"/>
      <c r="F172" s="434"/>
      <c r="G172" s="436"/>
      <c r="H172" s="431"/>
      <c r="I172" s="432" t="str">
        <f>IF(H172&lt;&gt;"",IF(MATCH(H172,Číselníky!$A$2:$A$200,0)&gt;0,LOOKUP(H172,Číselníky!$A$2:$A$200,Číselníky!$B$2:$B$200),0),"")</f>
        <v/>
      </c>
      <c r="J172" s="433" t="e">
        <f t="shared" si="16"/>
        <v>#DIV/0!</v>
      </c>
      <c r="K172" s="433" t="e">
        <f>Faktury!H170/'Smlouvy, zakázky a jiné potřeby'!P172</f>
        <v>#DIV/0!</v>
      </c>
      <c r="L172" s="435"/>
      <c r="M172" s="427"/>
      <c r="N172" s="427"/>
      <c r="O172" s="425">
        <f t="shared" si="17"/>
        <v>0</v>
      </c>
      <c r="P172" s="426">
        <f t="shared" si="18"/>
        <v>0</v>
      </c>
      <c r="Q172" s="427"/>
      <c r="R172" s="427"/>
      <c r="S172" s="427"/>
      <c r="T172" s="427"/>
      <c r="U172" s="427"/>
      <c r="V172" s="427"/>
      <c r="W172" s="427"/>
      <c r="X172" s="427"/>
    </row>
    <row r="173" spans="1:24" s="424" customFormat="1" x14ac:dyDescent="0.25">
      <c r="A173" s="429"/>
      <c r="B173" s="428" t="s">
        <v>567</v>
      </c>
      <c r="C173" s="430"/>
      <c r="D173" s="431"/>
      <c r="E173" s="431"/>
      <c r="F173" s="434"/>
      <c r="G173" s="436"/>
      <c r="H173" s="431"/>
      <c r="I173" s="432" t="str">
        <f>IF(H173&lt;&gt;"",IF(MATCH(H173,Číselníky!$A$2:$A$200,0)&gt;0,LOOKUP(H173,Číselníky!$A$2:$A$200,Číselníky!$B$2:$B$200),0),"")</f>
        <v/>
      </c>
      <c r="J173" s="433" t="e">
        <f t="shared" si="16"/>
        <v>#DIV/0!</v>
      </c>
      <c r="K173" s="433" t="e">
        <f>Faktury!H171/'Smlouvy, zakázky a jiné potřeby'!P173</f>
        <v>#DIV/0!</v>
      </c>
      <c r="L173" s="435"/>
      <c r="M173" s="427"/>
      <c r="N173" s="427"/>
      <c r="O173" s="425">
        <f t="shared" si="17"/>
        <v>0</v>
      </c>
      <c r="P173" s="426">
        <f t="shared" si="18"/>
        <v>0</v>
      </c>
      <c r="Q173" s="427"/>
      <c r="R173" s="427"/>
      <c r="S173" s="427"/>
      <c r="T173" s="427"/>
      <c r="U173" s="427"/>
      <c r="V173" s="427"/>
      <c r="W173" s="427"/>
      <c r="X173" s="427"/>
    </row>
    <row r="174" spans="1:24" s="424" customFormat="1" x14ac:dyDescent="0.25">
      <c r="A174" s="429"/>
      <c r="B174" s="428" t="s">
        <v>568</v>
      </c>
      <c r="C174" s="430"/>
      <c r="D174" s="431"/>
      <c r="E174" s="431"/>
      <c r="F174" s="434"/>
      <c r="G174" s="436"/>
      <c r="H174" s="431"/>
      <c r="I174" s="432" t="str">
        <f>IF(H174&lt;&gt;"",IF(MATCH(H174,Číselníky!$A$2:$A$200,0)&gt;0,LOOKUP(H174,Číselníky!$A$2:$A$200,Číselníky!$B$2:$B$200),0),"")</f>
        <v/>
      </c>
      <c r="J174" s="433" t="e">
        <f t="shared" si="16"/>
        <v>#DIV/0!</v>
      </c>
      <c r="K174" s="433" t="e">
        <f>Faktury!H172/'Smlouvy, zakázky a jiné potřeby'!P174</f>
        <v>#DIV/0!</v>
      </c>
      <c r="L174" s="435"/>
      <c r="M174" s="427"/>
      <c r="N174" s="427"/>
      <c r="O174" s="425">
        <f t="shared" si="17"/>
        <v>0</v>
      </c>
      <c r="P174" s="426">
        <f t="shared" si="18"/>
        <v>0</v>
      </c>
      <c r="Q174" s="427"/>
      <c r="R174" s="427"/>
      <c r="S174" s="427"/>
      <c r="T174" s="427"/>
      <c r="U174" s="427"/>
      <c r="V174" s="427"/>
      <c r="W174" s="427"/>
      <c r="X174" s="427"/>
    </row>
    <row r="175" spans="1:24" s="424" customFormat="1" x14ac:dyDescent="0.25">
      <c r="A175" s="429"/>
      <c r="B175" s="428" t="s">
        <v>569</v>
      </c>
      <c r="C175" s="430"/>
      <c r="D175" s="431"/>
      <c r="E175" s="431"/>
      <c r="F175" s="434"/>
      <c r="G175" s="436"/>
      <c r="H175" s="431"/>
      <c r="I175" s="432" t="str">
        <f>IF(H175&lt;&gt;"",IF(MATCH(H175,Číselníky!$A$2:$A$200,0)&gt;0,LOOKUP(H175,Číselníky!$A$2:$A$200,Číselníky!$B$2:$B$200),0),"")</f>
        <v/>
      </c>
      <c r="J175" s="433" t="e">
        <f t="shared" si="16"/>
        <v>#DIV/0!</v>
      </c>
      <c r="K175" s="433" t="e">
        <f>Faktury!H173/'Smlouvy, zakázky a jiné potřeby'!P175</f>
        <v>#DIV/0!</v>
      </c>
      <c r="L175" s="435"/>
      <c r="M175" s="427"/>
      <c r="N175" s="427"/>
      <c r="O175" s="425">
        <f t="shared" si="17"/>
        <v>0</v>
      </c>
      <c r="P175" s="426">
        <f t="shared" si="18"/>
        <v>0</v>
      </c>
      <c r="Q175" s="427"/>
      <c r="R175" s="427"/>
      <c r="S175" s="427"/>
      <c r="T175" s="427"/>
      <c r="U175" s="427"/>
      <c r="V175" s="427"/>
      <c r="W175" s="427"/>
      <c r="X175" s="427"/>
    </row>
    <row r="176" spans="1:24" s="424" customFormat="1" x14ac:dyDescent="0.25">
      <c r="A176" s="429"/>
      <c r="B176" s="428" t="s">
        <v>570</v>
      </c>
      <c r="C176" s="430"/>
      <c r="D176" s="431"/>
      <c r="E176" s="431"/>
      <c r="F176" s="434"/>
      <c r="G176" s="436"/>
      <c r="H176" s="431"/>
      <c r="I176" s="432" t="str">
        <f>IF(H176&lt;&gt;"",IF(MATCH(H176,Číselníky!$A$2:$A$200,0)&gt;0,LOOKUP(H176,Číselníky!$A$2:$A$200,Číselníky!$B$2:$B$200),0),"")</f>
        <v/>
      </c>
      <c r="J176" s="433" t="e">
        <f t="shared" si="16"/>
        <v>#DIV/0!</v>
      </c>
      <c r="K176" s="433" t="e">
        <f>Faktury!H174/'Smlouvy, zakázky a jiné potřeby'!P176</f>
        <v>#DIV/0!</v>
      </c>
      <c r="L176" s="435"/>
      <c r="M176" s="427"/>
      <c r="N176" s="427"/>
      <c r="O176" s="425">
        <f t="shared" si="17"/>
        <v>0</v>
      </c>
      <c r="P176" s="426">
        <f t="shared" si="18"/>
        <v>0</v>
      </c>
      <c r="Q176" s="427"/>
      <c r="R176" s="427"/>
      <c r="S176" s="427"/>
      <c r="T176" s="427"/>
      <c r="U176" s="427"/>
      <c r="V176" s="427"/>
      <c r="W176" s="427"/>
      <c r="X176" s="427"/>
    </row>
    <row r="177" spans="1:24" s="424" customFormat="1" x14ac:dyDescent="0.25">
      <c r="A177" s="429"/>
      <c r="B177" s="428" t="s">
        <v>571</v>
      </c>
      <c r="C177" s="430"/>
      <c r="D177" s="431"/>
      <c r="E177" s="431"/>
      <c r="F177" s="434"/>
      <c r="G177" s="436"/>
      <c r="H177" s="431"/>
      <c r="I177" s="432" t="str">
        <f>IF(H177&lt;&gt;"",IF(MATCH(H177,Číselníky!$A$2:$A$200,0)&gt;0,LOOKUP(H177,Číselníky!$A$2:$A$200,Číselníky!$B$2:$B$200),0),"")</f>
        <v/>
      </c>
      <c r="J177" s="433" t="e">
        <f t="shared" si="16"/>
        <v>#DIV/0!</v>
      </c>
      <c r="K177" s="433" t="e">
        <f>Faktury!H175/'Smlouvy, zakázky a jiné potřeby'!P177</f>
        <v>#DIV/0!</v>
      </c>
      <c r="L177" s="435"/>
      <c r="M177" s="427"/>
      <c r="N177" s="427"/>
      <c r="O177" s="425">
        <f t="shared" si="17"/>
        <v>0</v>
      </c>
      <c r="P177" s="426">
        <f t="shared" si="18"/>
        <v>0</v>
      </c>
      <c r="Q177" s="427"/>
      <c r="R177" s="427"/>
      <c r="S177" s="427"/>
      <c r="T177" s="427"/>
      <c r="U177" s="427"/>
      <c r="V177" s="427"/>
      <c r="W177" s="427"/>
      <c r="X177" s="427"/>
    </row>
    <row r="178" spans="1:24" s="424" customFormat="1" x14ac:dyDescent="0.25">
      <c r="A178" s="429"/>
      <c r="B178" s="428" t="s">
        <v>572</v>
      </c>
      <c r="C178" s="430"/>
      <c r="D178" s="431"/>
      <c r="E178" s="431"/>
      <c r="F178" s="434"/>
      <c r="G178" s="436"/>
      <c r="H178" s="431"/>
      <c r="I178" s="432" t="str">
        <f>IF(H178&lt;&gt;"",IF(MATCH(H178,Číselníky!$A$2:$A$200,0)&gt;0,LOOKUP(H178,Číselníky!$A$2:$A$200,Číselníky!$B$2:$B$200),0),"")</f>
        <v/>
      </c>
      <c r="J178" s="433" t="e">
        <f t="shared" si="16"/>
        <v>#DIV/0!</v>
      </c>
      <c r="K178" s="433" t="e">
        <f>Faktury!H176/'Smlouvy, zakázky a jiné potřeby'!P178</f>
        <v>#DIV/0!</v>
      </c>
      <c r="L178" s="435"/>
      <c r="M178" s="427"/>
      <c r="N178" s="427"/>
      <c r="O178" s="425">
        <f t="shared" si="17"/>
        <v>0</v>
      </c>
      <c r="P178" s="426">
        <f t="shared" si="18"/>
        <v>0</v>
      </c>
      <c r="Q178" s="427"/>
      <c r="R178" s="427"/>
      <c r="S178" s="427"/>
      <c r="T178" s="427"/>
      <c r="U178" s="427"/>
      <c r="V178" s="427"/>
      <c r="W178" s="427"/>
      <c r="X178" s="427"/>
    </row>
    <row r="179" spans="1:24" s="424" customFormat="1" x14ac:dyDescent="0.25">
      <c r="A179" s="429"/>
      <c r="B179" s="428" t="s">
        <v>573</v>
      </c>
      <c r="C179" s="430"/>
      <c r="D179" s="431"/>
      <c r="E179" s="431"/>
      <c r="F179" s="434"/>
      <c r="G179" s="436"/>
      <c r="H179" s="431"/>
      <c r="I179" s="432" t="str">
        <f>IF(H179&lt;&gt;"",IF(MATCH(H179,Číselníky!$A$2:$A$200,0)&gt;0,LOOKUP(H179,Číselníky!$A$2:$A$200,Číselníky!$B$2:$B$200),0),"")</f>
        <v/>
      </c>
      <c r="J179" s="433" t="e">
        <f t="shared" si="16"/>
        <v>#DIV/0!</v>
      </c>
      <c r="K179" s="433" t="e">
        <f>Faktury!H177/'Smlouvy, zakázky a jiné potřeby'!P179</f>
        <v>#DIV/0!</v>
      </c>
      <c r="L179" s="435"/>
      <c r="M179" s="427"/>
      <c r="N179" s="427"/>
      <c r="O179" s="425">
        <f t="shared" si="17"/>
        <v>0</v>
      </c>
      <c r="P179" s="426">
        <f t="shared" si="18"/>
        <v>0</v>
      </c>
      <c r="Q179" s="427"/>
      <c r="R179" s="427"/>
      <c r="S179" s="427"/>
      <c r="T179" s="427"/>
      <c r="U179" s="427"/>
      <c r="V179" s="427"/>
      <c r="W179" s="427"/>
      <c r="X179" s="427"/>
    </row>
    <row r="180" spans="1:24" s="424" customFormat="1" x14ac:dyDescent="0.25">
      <c r="A180" s="429"/>
      <c r="B180" s="428" t="s">
        <v>574</v>
      </c>
      <c r="C180" s="430"/>
      <c r="D180" s="431"/>
      <c r="E180" s="431"/>
      <c r="F180" s="434"/>
      <c r="G180" s="436"/>
      <c r="H180" s="431"/>
      <c r="I180" s="432" t="str">
        <f>IF(H180&lt;&gt;"",IF(MATCH(H180,Číselníky!$A$2:$A$200,0)&gt;0,LOOKUP(H180,Číselníky!$A$2:$A$200,Číselníky!$B$2:$B$200),0),"")</f>
        <v/>
      </c>
      <c r="J180" s="433" t="e">
        <f t="shared" si="16"/>
        <v>#DIV/0!</v>
      </c>
      <c r="K180" s="433" t="e">
        <f>Faktury!H178/'Smlouvy, zakázky a jiné potřeby'!P180</f>
        <v>#DIV/0!</v>
      </c>
      <c r="L180" s="435"/>
      <c r="M180" s="427"/>
      <c r="N180" s="427"/>
      <c r="O180" s="425">
        <f t="shared" si="17"/>
        <v>0</v>
      </c>
      <c r="P180" s="426">
        <f t="shared" si="18"/>
        <v>0</v>
      </c>
      <c r="Q180" s="427"/>
      <c r="R180" s="427"/>
      <c r="S180" s="427"/>
      <c r="T180" s="427"/>
      <c r="U180" s="427"/>
      <c r="V180" s="427"/>
      <c r="W180" s="427"/>
      <c r="X180" s="427"/>
    </row>
    <row r="181" spans="1:24" s="424" customFormat="1" x14ac:dyDescent="0.25">
      <c r="A181" s="429"/>
      <c r="B181" s="428" t="s">
        <v>575</v>
      </c>
      <c r="C181" s="430"/>
      <c r="D181" s="431"/>
      <c r="E181" s="431"/>
      <c r="F181" s="434"/>
      <c r="G181" s="436"/>
      <c r="H181" s="431"/>
      <c r="I181" s="432" t="str">
        <f>IF(H181&lt;&gt;"",IF(MATCH(H181,Číselníky!$A$2:$A$200,0)&gt;0,LOOKUP(H181,Číselníky!$A$2:$A$200,Číselníky!$B$2:$B$200),0),"")</f>
        <v/>
      </c>
      <c r="J181" s="433" t="e">
        <f t="shared" si="16"/>
        <v>#DIV/0!</v>
      </c>
      <c r="K181" s="433" t="e">
        <f>Faktury!H179/'Smlouvy, zakázky a jiné potřeby'!P181</f>
        <v>#DIV/0!</v>
      </c>
      <c r="L181" s="435"/>
      <c r="M181" s="427"/>
      <c r="N181" s="427"/>
      <c r="O181" s="425">
        <f t="shared" si="17"/>
        <v>0</v>
      </c>
      <c r="P181" s="426">
        <f t="shared" si="18"/>
        <v>0</v>
      </c>
      <c r="Q181" s="427"/>
      <c r="R181" s="427"/>
      <c r="S181" s="427"/>
      <c r="T181" s="427"/>
      <c r="U181" s="427"/>
      <c r="V181" s="427"/>
      <c r="W181" s="427"/>
      <c r="X181" s="427"/>
    </row>
    <row r="182" spans="1:24" s="424" customFormat="1" x14ac:dyDescent="0.25">
      <c r="A182" s="429"/>
      <c r="B182" s="428" t="s">
        <v>576</v>
      </c>
      <c r="C182" s="430"/>
      <c r="D182" s="431"/>
      <c r="E182" s="431"/>
      <c r="F182" s="434"/>
      <c r="G182" s="436"/>
      <c r="H182" s="431"/>
      <c r="I182" s="432" t="str">
        <f>IF(H182&lt;&gt;"",IF(MATCH(H182,Číselníky!$A$2:$A$200,0)&gt;0,LOOKUP(H182,Číselníky!$A$2:$A$200,Číselníky!$B$2:$B$200),0),"")</f>
        <v/>
      </c>
      <c r="J182" s="433" t="e">
        <f t="shared" ref="J182:J217" si="19">(L182+N182)/P182</f>
        <v>#DIV/0!</v>
      </c>
      <c r="K182" s="433" t="e">
        <f>Faktury!H180/'Smlouvy, zakázky a jiné potřeby'!P182</f>
        <v>#DIV/0!</v>
      </c>
      <c r="L182" s="435"/>
      <c r="M182" s="427"/>
      <c r="N182" s="427"/>
      <c r="O182" s="425">
        <f t="shared" si="17"/>
        <v>0</v>
      </c>
      <c r="P182" s="426">
        <f t="shared" si="18"/>
        <v>0</v>
      </c>
      <c r="Q182" s="427"/>
      <c r="R182" s="427"/>
      <c r="S182" s="427"/>
      <c r="T182" s="427"/>
      <c r="U182" s="427"/>
      <c r="V182" s="427"/>
      <c r="W182" s="427"/>
      <c r="X182" s="427"/>
    </row>
    <row r="183" spans="1:24" s="424" customFormat="1" x14ac:dyDescent="0.25">
      <c r="A183" s="429"/>
      <c r="B183" s="428" t="s">
        <v>577</v>
      </c>
      <c r="C183" s="430"/>
      <c r="D183" s="431"/>
      <c r="E183" s="431"/>
      <c r="F183" s="434"/>
      <c r="G183" s="436"/>
      <c r="H183" s="431"/>
      <c r="I183" s="432" t="str">
        <f>IF(H183&lt;&gt;"",IF(MATCH(H183,Číselníky!$A$2:$A$200,0)&gt;0,LOOKUP(H183,Číselníky!$A$2:$A$200,Číselníky!$B$2:$B$200),0),"")</f>
        <v/>
      </c>
      <c r="J183" s="433" t="e">
        <f t="shared" si="19"/>
        <v>#DIV/0!</v>
      </c>
      <c r="K183" s="433" t="e">
        <f>Faktury!H181/'Smlouvy, zakázky a jiné potřeby'!P183</f>
        <v>#DIV/0!</v>
      </c>
      <c r="L183" s="435"/>
      <c r="M183" s="427"/>
      <c r="N183" s="427"/>
      <c r="O183" s="425">
        <f t="shared" si="17"/>
        <v>0</v>
      </c>
      <c r="P183" s="426">
        <f t="shared" si="18"/>
        <v>0</v>
      </c>
      <c r="Q183" s="427"/>
      <c r="R183" s="427"/>
      <c r="S183" s="427"/>
      <c r="T183" s="427"/>
      <c r="U183" s="427"/>
      <c r="V183" s="427"/>
      <c r="W183" s="427"/>
      <c r="X183" s="427"/>
    </row>
    <row r="184" spans="1:24" s="424" customFormat="1" x14ac:dyDescent="0.25">
      <c r="A184" s="429"/>
      <c r="B184" s="428" t="s">
        <v>578</v>
      </c>
      <c r="C184" s="430"/>
      <c r="D184" s="431"/>
      <c r="E184" s="431"/>
      <c r="F184" s="434"/>
      <c r="G184" s="436"/>
      <c r="H184" s="431"/>
      <c r="I184" s="432" t="str">
        <f>IF(H184&lt;&gt;"",IF(MATCH(H184,Číselníky!$A$2:$A$200,0)&gt;0,LOOKUP(H184,Číselníky!$A$2:$A$200,Číselníky!$B$2:$B$200),0),"")</f>
        <v/>
      </c>
      <c r="J184" s="433" t="e">
        <f t="shared" si="19"/>
        <v>#DIV/0!</v>
      </c>
      <c r="K184" s="433" t="e">
        <f>Faktury!H182/'Smlouvy, zakázky a jiné potřeby'!P184</f>
        <v>#DIV/0!</v>
      </c>
      <c r="L184" s="435"/>
      <c r="M184" s="427"/>
      <c r="N184" s="427"/>
      <c r="O184" s="425">
        <f t="shared" si="17"/>
        <v>0</v>
      </c>
      <c r="P184" s="426">
        <f t="shared" si="18"/>
        <v>0</v>
      </c>
      <c r="Q184" s="427"/>
      <c r="R184" s="427"/>
      <c r="S184" s="427"/>
      <c r="T184" s="427"/>
      <c r="U184" s="427"/>
      <c r="V184" s="427"/>
      <c r="W184" s="427"/>
      <c r="X184" s="427"/>
    </row>
    <row r="185" spans="1:24" s="424" customFormat="1" x14ac:dyDescent="0.25">
      <c r="A185" s="429"/>
      <c r="B185" s="428" t="s">
        <v>579</v>
      </c>
      <c r="C185" s="430"/>
      <c r="D185" s="431"/>
      <c r="E185" s="431"/>
      <c r="F185" s="434"/>
      <c r="G185" s="436"/>
      <c r="H185" s="431"/>
      <c r="I185" s="432" t="str">
        <f>IF(H185&lt;&gt;"",IF(MATCH(H185,Číselníky!$A$2:$A$200,0)&gt;0,LOOKUP(H185,Číselníky!$A$2:$A$200,Číselníky!$B$2:$B$200),0),"")</f>
        <v/>
      </c>
      <c r="J185" s="433" t="e">
        <f t="shared" si="19"/>
        <v>#DIV/0!</v>
      </c>
      <c r="K185" s="433" t="e">
        <f>Faktury!H183/'Smlouvy, zakázky a jiné potřeby'!P185</f>
        <v>#DIV/0!</v>
      </c>
      <c r="L185" s="435"/>
      <c r="M185" s="427"/>
      <c r="N185" s="427"/>
      <c r="O185" s="425">
        <f t="shared" si="17"/>
        <v>0</v>
      </c>
      <c r="P185" s="426">
        <f t="shared" si="18"/>
        <v>0</v>
      </c>
      <c r="Q185" s="427"/>
      <c r="R185" s="427"/>
      <c r="S185" s="427"/>
      <c r="T185" s="427"/>
      <c r="U185" s="427"/>
      <c r="V185" s="427"/>
      <c r="W185" s="427"/>
      <c r="X185" s="427"/>
    </row>
    <row r="186" spans="1:24" s="424" customFormat="1" x14ac:dyDescent="0.25">
      <c r="A186" s="429"/>
      <c r="B186" s="428" t="s">
        <v>580</v>
      </c>
      <c r="C186" s="430"/>
      <c r="D186" s="431"/>
      <c r="E186" s="431"/>
      <c r="F186" s="434"/>
      <c r="G186" s="436"/>
      <c r="H186" s="431"/>
      <c r="I186" s="432" t="str">
        <f>IF(H186&lt;&gt;"",IF(MATCH(H186,Číselníky!$A$2:$A$200,0)&gt;0,LOOKUP(H186,Číselníky!$A$2:$A$200,Číselníky!$B$2:$B$200),0),"")</f>
        <v/>
      </c>
      <c r="J186" s="433" t="e">
        <f t="shared" si="19"/>
        <v>#DIV/0!</v>
      </c>
      <c r="K186" s="433" t="e">
        <f>Faktury!H184/'Smlouvy, zakázky a jiné potřeby'!P186</f>
        <v>#DIV/0!</v>
      </c>
      <c r="L186" s="435"/>
      <c r="M186" s="427"/>
      <c r="N186" s="427"/>
      <c r="O186" s="425">
        <f t="shared" si="17"/>
        <v>0</v>
      </c>
      <c r="P186" s="426">
        <f t="shared" si="18"/>
        <v>0</v>
      </c>
      <c r="Q186" s="427"/>
      <c r="R186" s="427"/>
      <c r="S186" s="427"/>
      <c r="T186" s="427"/>
      <c r="U186" s="427"/>
      <c r="V186" s="427"/>
      <c r="W186" s="427"/>
      <c r="X186" s="427"/>
    </row>
    <row r="187" spans="1:24" s="424" customFormat="1" x14ac:dyDescent="0.25">
      <c r="A187" s="429"/>
      <c r="B187" s="428" t="s">
        <v>581</v>
      </c>
      <c r="C187" s="430"/>
      <c r="D187" s="431"/>
      <c r="E187" s="431"/>
      <c r="F187" s="434"/>
      <c r="G187" s="436"/>
      <c r="H187" s="431"/>
      <c r="I187" s="432" t="str">
        <f>IF(H187&lt;&gt;"",IF(MATCH(H187,Číselníky!$A$2:$A$200,0)&gt;0,LOOKUP(H187,Číselníky!$A$2:$A$200,Číselníky!$B$2:$B$200),0),"")</f>
        <v/>
      </c>
      <c r="J187" s="433" t="e">
        <f t="shared" si="19"/>
        <v>#DIV/0!</v>
      </c>
      <c r="K187" s="433" t="e">
        <f>Faktury!H185/'Smlouvy, zakázky a jiné potřeby'!P187</f>
        <v>#DIV/0!</v>
      </c>
      <c r="L187" s="435"/>
      <c r="M187" s="427"/>
      <c r="N187" s="427"/>
      <c r="O187" s="425">
        <f t="shared" si="17"/>
        <v>0</v>
      </c>
      <c r="P187" s="426">
        <f t="shared" si="18"/>
        <v>0</v>
      </c>
      <c r="Q187" s="427"/>
      <c r="R187" s="427"/>
      <c r="S187" s="427"/>
      <c r="T187" s="427"/>
      <c r="U187" s="427"/>
      <c r="V187" s="427"/>
      <c r="W187" s="427"/>
      <c r="X187" s="427"/>
    </row>
    <row r="188" spans="1:24" s="424" customFormat="1" x14ac:dyDescent="0.25">
      <c r="A188" s="429"/>
      <c r="B188" s="428" t="s">
        <v>582</v>
      </c>
      <c r="C188" s="430"/>
      <c r="D188" s="431"/>
      <c r="E188" s="431"/>
      <c r="F188" s="434"/>
      <c r="G188" s="436"/>
      <c r="H188" s="431"/>
      <c r="I188" s="432" t="str">
        <f>IF(H188&lt;&gt;"",IF(MATCH(H188,Číselníky!$A$2:$A$200,0)&gt;0,LOOKUP(H188,Číselníky!$A$2:$A$200,Číselníky!$B$2:$B$200),0),"")</f>
        <v/>
      </c>
      <c r="J188" s="433" t="e">
        <f t="shared" si="19"/>
        <v>#DIV/0!</v>
      </c>
      <c r="K188" s="433" t="e">
        <f>Faktury!H186/'Smlouvy, zakázky a jiné potřeby'!P188</f>
        <v>#DIV/0!</v>
      </c>
      <c r="L188" s="435"/>
      <c r="M188" s="427"/>
      <c r="N188" s="427"/>
      <c r="O188" s="425">
        <f t="shared" si="17"/>
        <v>0</v>
      </c>
      <c r="P188" s="426">
        <f t="shared" si="18"/>
        <v>0</v>
      </c>
      <c r="Q188" s="427"/>
      <c r="R188" s="427"/>
      <c r="S188" s="427"/>
      <c r="T188" s="427"/>
      <c r="U188" s="427"/>
      <c r="V188" s="427"/>
      <c r="W188" s="427"/>
      <c r="X188" s="427"/>
    </row>
    <row r="189" spans="1:24" s="424" customFormat="1" x14ac:dyDescent="0.25">
      <c r="A189" s="429"/>
      <c r="B189" s="428" t="s">
        <v>583</v>
      </c>
      <c r="C189" s="430"/>
      <c r="D189" s="431"/>
      <c r="E189" s="431"/>
      <c r="F189" s="434"/>
      <c r="G189" s="436"/>
      <c r="H189" s="431"/>
      <c r="I189" s="432" t="str">
        <f>IF(H189&lt;&gt;"",IF(MATCH(H189,Číselníky!$A$2:$A$200,0)&gt;0,LOOKUP(H189,Číselníky!$A$2:$A$200,Číselníky!$B$2:$B$200),0),"")</f>
        <v/>
      </c>
      <c r="J189" s="433" t="e">
        <f t="shared" si="19"/>
        <v>#DIV/0!</v>
      </c>
      <c r="K189" s="433" t="e">
        <f>Faktury!H187/'Smlouvy, zakázky a jiné potřeby'!P189</f>
        <v>#DIV/0!</v>
      </c>
      <c r="L189" s="435"/>
      <c r="M189" s="427"/>
      <c r="N189" s="427"/>
      <c r="O189" s="425">
        <f t="shared" si="17"/>
        <v>0</v>
      </c>
      <c r="P189" s="426">
        <f t="shared" si="18"/>
        <v>0</v>
      </c>
      <c r="Q189" s="427"/>
      <c r="R189" s="427"/>
      <c r="S189" s="427"/>
      <c r="T189" s="427"/>
      <c r="U189" s="427"/>
      <c r="V189" s="427"/>
      <c r="W189" s="427"/>
      <c r="X189" s="427"/>
    </row>
    <row r="190" spans="1:24" s="424" customFormat="1" x14ac:dyDescent="0.25">
      <c r="A190" s="429"/>
      <c r="B190" s="428" t="s">
        <v>584</v>
      </c>
      <c r="C190" s="430"/>
      <c r="D190" s="431"/>
      <c r="E190" s="431"/>
      <c r="F190" s="434"/>
      <c r="G190" s="436"/>
      <c r="H190" s="431"/>
      <c r="I190" s="432" t="str">
        <f>IF(H190&lt;&gt;"",IF(MATCH(H190,Číselníky!$A$2:$A$200,0)&gt;0,LOOKUP(H190,Číselníky!$A$2:$A$200,Číselníky!$B$2:$B$200),0),"")</f>
        <v/>
      </c>
      <c r="J190" s="433" t="e">
        <f t="shared" si="19"/>
        <v>#DIV/0!</v>
      </c>
      <c r="K190" s="433" t="e">
        <f>Faktury!H188/'Smlouvy, zakázky a jiné potřeby'!P190</f>
        <v>#DIV/0!</v>
      </c>
      <c r="L190" s="435"/>
      <c r="M190" s="427"/>
      <c r="N190" s="427"/>
      <c r="O190" s="425">
        <f t="shared" si="17"/>
        <v>0</v>
      </c>
      <c r="P190" s="426">
        <f t="shared" si="18"/>
        <v>0</v>
      </c>
      <c r="Q190" s="427"/>
      <c r="R190" s="427"/>
      <c r="S190" s="427"/>
      <c r="T190" s="427"/>
      <c r="U190" s="427"/>
      <c r="V190" s="427"/>
      <c r="W190" s="427"/>
      <c r="X190" s="427"/>
    </row>
    <row r="191" spans="1:24" s="424" customFormat="1" x14ac:dyDescent="0.25">
      <c r="A191" s="429"/>
      <c r="B191" s="428" t="s">
        <v>585</v>
      </c>
      <c r="C191" s="430"/>
      <c r="D191" s="431"/>
      <c r="E191" s="431"/>
      <c r="F191" s="434"/>
      <c r="G191" s="436"/>
      <c r="H191" s="431"/>
      <c r="I191" s="432" t="str">
        <f>IF(H191&lt;&gt;"",IF(MATCH(H191,Číselníky!$A$2:$A$200,0)&gt;0,LOOKUP(H191,Číselníky!$A$2:$A$200,Číselníky!$B$2:$B$200),0),"")</f>
        <v/>
      </c>
      <c r="J191" s="433" t="e">
        <f t="shared" si="19"/>
        <v>#DIV/0!</v>
      </c>
      <c r="K191" s="433" t="e">
        <f>Faktury!H189/'Smlouvy, zakázky a jiné potřeby'!P191</f>
        <v>#DIV/0!</v>
      </c>
      <c r="L191" s="435"/>
      <c r="M191" s="427"/>
      <c r="N191" s="427"/>
      <c r="O191" s="425">
        <f t="shared" si="17"/>
        <v>0</v>
      </c>
      <c r="P191" s="426">
        <f t="shared" si="18"/>
        <v>0</v>
      </c>
      <c r="Q191" s="427"/>
      <c r="R191" s="427"/>
      <c r="S191" s="427"/>
      <c r="T191" s="427"/>
      <c r="U191" s="427"/>
      <c r="V191" s="427"/>
      <c r="W191" s="427"/>
      <c r="X191" s="427"/>
    </row>
    <row r="192" spans="1:24" s="424" customFormat="1" x14ac:dyDescent="0.25">
      <c r="A192" s="429"/>
      <c r="B192" s="428" t="s">
        <v>586</v>
      </c>
      <c r="C192" s="430"/>
      <c r="D192" s="431"/>
      <c r="E192" s="431"/>
      <c r="F192" s="434"/>
      <c r="G192" s="436"/>
      <c r="H192" s="431"/>
      <c r="I192" s="432" t="str">
        <f>IF(H192&lt;&gt;"",IF(MATCH(H192,Číselníky!$A$2:$A$200,0)&gt;0,LOOKUP(H192,Číselníky!$A$2:$A$200,Číselníky!$B$2:$B$200),0),"")</f>
        <v/>
      </c>
      <c r="J192" s="433" t="e">
        <f t="shared" si="19"/>
        <v>#DIV/0!</v>
      </c>
      <c r="K192" s="433" t="e">
        <f>Faktury!H190/'Smlouvy, zakázky a jiné potřeby'!P192</f>
        <v>#DIV/0!</v>
      </c>
      <c r="L192" s="435"/>
      <c r="M192" s="427"/>
      <c r="N192" s="427"/>
      <c r="O192" s="425">
        <f t="shared" si="17"/>
        <v>0</v>
      </c>
      <c r="P192" s="426">
        <f t="shared" si="18"/>
        <v>0</v>
      </c>
      <c r="Q192" s="427"/>
      <c r="R192" s="427"/>
      <c r="S192" s="427"/>
      <c r="T192" s="427"/>
      <c r="U192" s="427"/>
      <c r="V192" s="427"/>
      <c r="W192" s="427"/>
      <c r="X192" s="427"/>
    </row>
    <row r="193" spans="1:24" s="424" customFormat="1" x14ac:dyDescent="0.25">
      <c r="A193" s="429"/>
      <c r="B193" s="428" t="s">
        <v>587</v>
      </c>
      <c r="C193" s="430"/>
      <c r="D193" s="431"/>
      <c r="E193" s="431"/>
      <c r="F193" s="434"/>
      <c r="G193" s="436"/>
      <c r="H193" s="431"/>
      <c r="I193" s="432" t="str">
        <f>IF(H193&lt;&gt;"",IF(MATCH(H193,Číselníky!$A$2:$A$200,0)&gt;0,LOOKUP(H193,Číselníky!$A$2:$A$200,Číselníky!$B$2:$B$200),0),"")</f>
        <v/>
      </c>
      <c r="J193" s="433" t="e">
        <f t="shared" si="19"/>
        <v>#DIV/0!</v>
      </c>
      <c r="K193" s="433" t="e">
        <f>Faktury!H191/'Smlouvy, zakázky a jiné potřeby'!P193</f>
        <v>#DIV/0!</v>
      </c>
      <c r="L193" s="435"/>
      <c r="M193" s="427"/>
      <c r="N193" s="427"/>
      <c r="O193" s="425">
        <f t="shared" si="17"/>
        <v>0</v>
      </c>
      <c r="P193" s="426">
        <f t="shared" si="18"/>
        <v>0</v>
      </c>
      <c r="Q193" s="427"/>
      <c r="R193" s="427"/>
      <c r="S193" s="427"/>
      <c r="T193" s="427"/>
      <c r="U193" s="427"/>
      <c r="V193" s="427"/>
      <c r="W193" s="427"/>
      <c r="X193" s="427"/>
    </row>
    <row r="194" spans="1:24" s="424" customFormat="1" x14ac:dyDescent="0.25">
      <c r="A194" s="429"/>
      <c r="B194" s="428" t="s">
        <v>588</v>
      </c>
      <c r="C194" s="430"/>
      <c r="D194" s="431"/>
      <c r="E194" s="431"/>
      <c r="F194" s="434"/>
      <c r="G194" s="436"/>
      <c r="H194" s="431"/>
      <c r="I194" s="432" t="str">
        <f>IF(H194&lt;&gt;"",IF(MATCH(H194,Číselníky!$A$2:$A$200,0)&gt;0,LOOKUP(H194,Číselníky!$A$2:$A$200,Číselníky!$B$2:$B$200),0),"")</f>
        <v/>
      </c>
      <c r="J194" s="433" t="e">
        <f t="shared" si="19"/>
        <v>#DIV/0!</v>
      </c>
      <c r="K194" s="433" t="e">
        <f>Faktury!H192/'Smlouvy, zakázky a jiné potřeby'!P194</f>
        <v>#DIV/0!</v>
      </c>
      <c r="L194" s="435"/>
      <c r="M194" s="427"/>
      <c r="N194" s="427"/>
      <c r="O194" s="425">
        <f t="shared" si="17"/>
        <v>0</v>
      </c>
      <c r="P194" s="426">
        <f t="shared" si="18"/>
        <v>0</v>
      </c>
      <c r="Q194" s="427"/>
      <c r="R194" s="427"/>
      <c r="S194" s="427"/>
      <c r="T194" s="427"/>
      <c r="U194" s="427"/>
      <c r="V194" s="427"/>
      <c r="W194" s="427"/>
      <c r="X194" s="427"/>
    </row>
    <row r="195" spans="1:24" s="424" customFormat="1" x14ac:dyDescent="0.25">
      <c r="A195" s="429"/>
      <c r="B195" s="428" t="s">
        <v>589</v>
      </c>
      <c r="C195" s="430"/>
      <c r="D195" s="431"/>
      <c r="E195" s="431"/>
      <c r="F195" s="434"/>
      <c r="G195" s="436"/>
      <c r="H195" s="431"/>
      <c r="I195" s="432" t="str">
        <f>IF(H195&lt;&gt;"",IF(MATCH(H195,Číselníky!$A$2:$A$200,0)&gt;0,LOOKUP(H195,Číselníky!$A$2:$A$200,Číselníky!$B$2:$B$200),0),"")</f>
        <v/>
      </c>
      <c r="J195" s="433" t="e">
        <f t="shared" si="19"/>
        <v>#DIV/0!</v>
      </c>
      <c r="K195" s="433" t="e">
        <f>Faktury!H193/'Smlouvy, zakázky a jiné potřeby'!P195</f>
        <v>#DIV/0!</v>
      </c>
      <c r="L195" s="435"/>
      <c r="M195" s="427"/>
      <c r="N195" s="427"/>
      <c r="O195" s="425">
        <f t="shared" si="17"/>
        <v>0</v>
      </c>
      <c r="P195" s="426">
        <f t="shared" si="18"/>
        <v>0</v>
      </c>
      <c r="Q195" s="427"/>
      <c r="R195" s="427"/>
      <c r="S195" s="427"/>
      <c r="T195" s="427"/>
      <c r="U195" s="427"/>
      <c r="V195" s="427"/>
      <c r="W195" s="427"/>
      <c r="X195" s="427"/>
    </row>
    <row r="196" spans="1:24" s="424" customFormat="1" x14ac:dyDescent="0.25">
      <c r="A196" s="429"/>
      <c r="B196" s="428" t="s">
        <v>590</v>
      </c>
      <c r="C196" s="430"/>
      <c r="D196" s="431"/>
      <c r="E196" s="431"/>
      <c r="F196" s="434"/>
      <c r="G196" s="436"/>
      <c r="H196" s="431"/>
      <c r="I196" s="432" t="str">
        <f>IF(H196&lt;&gt;"",IF(MATCH(H196,Číselníky!$A$2:$A$200,0)&gt;0,LOOKUP(H196,Číselníky!$A$2:$A$200,Číselníky!$B$2:$B$200),0),"")</f>
        <v/>
      </c>
      <c r="J196" s="433" t="e">
        <f t="shared" si="19"/>
        <v>#DIV/0!</v>
      </c>
      <c r="K196" s="433" t="e">
        <f>Faktury!H194/'Smlouvy, zakázky a jiné potřeby'!P196</f>
        <v>#DIV/0!</v>
      </c>
      <c r="L196" s="435"/>
      <c r="M196" s="427"/>
      <c r="N196" s="427"/>
      <c r="O196" s="425">
        <f t="shared" si="17"/>
        <v>0</v>
      </c>
      <c r="P196" s="426">
        <f t="shared" si="18"/>
        <v>0</v>
      </c>
      <c r="Q196" s="427"/>
      <c r="R196" s="427"/>
      <c r="S196" s="427"/>
      <c r="T196" s="427"/>
      <c r="U196" s="427"/>
      <c r="V196" s="427"/>
      <c r="W196" s="427"/>
      <c r="X196" s="427"/>
    </row>
    <row r="197" spans="1:24" s="424" customFormat="1" x14ac:dyDescent="0.25">
      <c r="A197" s="429"/>
      <c r="B197" s="428" t="s">
        <v>591</v>
      </c>
      <c r="C197" s="430"/>
      <c r="D197" s="431"/>
      <c r="E197" s="431"/>
      <c r="F197" s="434"/>
      <c r="G197" s="436"/>
      <c r="H197" s="431"/>
      <c r="I197" s="432" t="str">
        <f>IF(H197&lt;&gt;"",IF(MATCH(H197,Číselníky!$A$2:$A$200,0)&gt;0,LOOKUP(H197,Číselníky!$A$2:$A$200,Číselníky!$B$2:$B$200),0),"")</f>
        <v/>
      </c>
      <c r="J197" s="433" t="e">
        <f t="shared" si="19"/>
        <v>#DIV/0!</v>
      </c>
      <c r="K197" s="433" t="e">
        <f>Faktury!H195/'Smlouvy, zakázky a jiné potřeby'!P197</f>
        <v>#DIV/0!</v>
      </c>
      <c r="L197" s="435"/>
      <c r="M197" s="427"/>
      <c r="N197" s="427"/>
      <c r="O197" s="425">
        <f t="shared" si="17"/>
        <v>0</v>
      </c>
      <c r="P197" s="426">
        <f t="shared" si="18"/>
        <v>0</v>
      </c>
      <c r="Q197" s="427"/>
      <c r="R197" s="427"/>
      <c r="S197" s="427"/>
      <c r="T197" s="427"/>
      <c r="U197" s="427"/>
      <c r="V197" s="427"/>
      <c r="W197" s="427"/>
      <c r="X197" s="427"/>
    </row>
    <row r="198" spans="1:24" s="424" customFormat="1" x14ac:dyDescent="0.25">
      <c r="A198" s="429"/>
      <c r="B198" s="428" t="s">
        <v>592</v>
      </c>
      <c r="C198" s="430"/>
      <c r="D198" s="431"/>
      <c r="E198" s="431"/>
      <c r="F198" s="434"/>
      <c r="G198" s="436"/>
      <c r="H198" s="431"/>
      <c r="I198" s="432" t="str">
        <f>IF(H198&lt;&gt;"",IF(MATCH(H198,Číselníky!$A$2:$A$200,0)&gt;0,LOOKUP(H198,Číselníky!$A$2:$A$200,Číselníky!$B$2:$B$200),0),"")</f>
        <v/>
      </c>
      <c r="J198" s="433" t="e">
        <f t="shared" si="19"/>
        <v>#DIV/0!</v>
      </c>
      <c r="K198" s="433" t="e">
        <f>Faktury!H196/'Smlouvy, zakázky a jiné potřeby'!P198</f>
        <v>#DIV/0!</v>
      </c>
      <c r="L198" s="435"/>
      <c r="M198" s="427"/>
      <c r="N198" s="427"/>
      <c r="O198" s="425">
        <f t="shared" si="17"/>
        <v>0</v>
      </c>
      <c r="P198" s="426">
        <f t="shared" si="18"/>
        <v>0</v>
      </c>
      <c r="Q198" s="427"/>
      <c r="R198" s="427"/>
      <c r="S198" s="427"/>
      <c r="T198" s="427"/>
      <c r="U198" s="427"/>
      <c r="V198" s="427"/>
      <c r="W198" s="427"/>
      <c r="X198" s="427"/>
    </row>
    <row r="199" spans="1:24" s="424" customFormat="1" x14ac:dyDescent="0.25">
      <c r="A199" s="429"/>
      <c r="B199" s="428" t="s">
        <v>593</v>
      </c>
      <c r="C199" s="430"/>
      <c r="D199" s="431"/>
      <c r="E199" s="431"/>
      <c r="F199" s="434"/>
      <c r="G199" s="436"/>
      <c r="H199" s="431"/>
      <c r="I199" s="432" t="str">
        <f>IF(H199&lt;&gt;"",IF(MATCH(H199,Číselníky!$A$2:$A$200,0)&gt;0,LOOKUP(H199,Číselníky!$A$2:$A$200,Číselníky!$B$2:$B$200),0),"")</f>
        <v/>
      </c>
      <c r="J199" s="433" t="e">
        <f t="shared" si="19"/>
        <v>#DIV/0!</v>
      </c>
      <c r="K199" s="433" t="e">
        <f>Faktury!H197/'Smlouvy, zakázky a jiné potřeby'!P199</f>
        <v>#DIV/0!</v>
      </c>
      <c r="L199" s="435"/>
      <c r="M199" s="427"/>
      <c r="N199" s="427"/>
      <c r="O199" s="425">
        <f t="shared" si="17"/>
        <v>0</v>
      </c>
      <c r="P199" s="426">
        <f t="shared" si="18"/>
        <v>0</v>
      </c>
      <c r="Q199" s="427"/>
      <c r="R199" s="427"/>
      <c r="S199" s="427"/>
      <c r="T199" s="427"/>
      <c r="U199" s="427"/>
      <c r="V199" s="427"/>
      <c r="W199" s="427"/>
      <c r="X199" s="427"/>
    </row>
    <row r="200" spans="1:24" s="424" customFormat="1" x14ac:dyDescent="0.25">
      <c r="A200" s="429"/>
      <c r="B200" s="428" t="s">
        <v>594</v>
      </c>
      <c r="C200" s="430"/>
      <c r="D200" s="431"/>
      <c r="E200" s="431"/>
      <c r="F200" s="434"/>
      <c r="G200" s="436"/>
      <c r="H200" s="431"/>
      <c r="I200" s="432" t="str">
        <f>IF(H200&lt;&gt;"",IF(MATCH(H200,Číselníky!$A$2:$A$200,0)&gt;0,LOOKUP(H200,Číselníky!$A$2:$A$200,Číselníky!$B$2:$B$200),0),"")</f>
        <v/>
      </c>
      <c r="J200" s="433" t="e">
        <f t="shared" si="19"/>
        <v>#DIV/0!</v>
      </c>
      <c r="K200" s="433" t="e">
        <f>Faktury!H198/'Smlouvy, zakázky a jiné potřeby'!P200</f>
        <v>#DIV/0!</v>
      </c>
      <c r="L200" s="435"/>
      <c r="M200" s="427"/>
      <c r="N200" s="427"/>
      <c r="O200" s="425">
        <f t="shared" si="17"/>
        <v>0</v>
      </c>
      <c r="P200" s="426">
        <f t="shared" si="18"/>
        <v>0</v>
      </c>
      <c r="Q200" s="427"/>
      <c r="R200" s="427"/>
      <c r="S200" s="427"/>
      <c r="T200" s="427"/>
      <c r="U200" s="427"/>
      <c r="V200" s="427"/>
      <c r="W200" s="427"/>
      <c r="X200" s="427"/>
    </row>
    <row r="201" spans="1:24" s="424" customFormat="1" x14ac:dyDescent="0.25">
      <c r="A201" s="429"/>
      <c r="B201" s="428" t="s">
        <v>595</v>
      </c>
      <c r="C201" s="430"/>
      <c r="D201" s="431"/>
      <c r="E201" s="431"/>
      <c r="F201" s="434"/>
      <c r="G201" s="436"/>
      <c r="H201" s="431"/>
      <c r="I201" s="432" t="str">
        <f>IF(H201&lt;&gt;"",IF(MATCH(H201,Číselníky!$A$2:$A$200,0)&gt;0,LOOKUP(H201,Číselníky!$A$2:$A$200,Číselníky!$B$2:$B$200),0),"")</f>
        <v/>
      </c>
      <c r="J201" s="433" t="e">
        <f t="shared" si="19"/>
        <v>#DIV/0!</v>
      </c>
      <c r="K201" s="433" t="e">
        <f>Faktury!H199/'Smlouvy, zakázky a jiné potřeby'!P201</f>
        <v>#DIV/0!</v>
      </c>
      <c r="L201" s="435"/>
      <c r="M201" s="427"/>
      <c r="N201" s="427"/>
      <c r="O201" s="425">
        <f t="shared" si="17"/>
        <v>0</v>
      </c>
      <c r="P201" s="426">
        <f t="shared" si="18"/>
        <v>0</v>
      </c>
      <c r="Q201" s="427"/>
      <c r="R201" s="427"/>
      <c r="S201" s="427"/>
      <c r="T201" s="427"/>
      <c r="U201" s="427"/>
      <c r="V201" s="427"/>
      <c r="W201" s="427"/>
      <c r="X201" s="427"/>
    </row>
    <row r="202" spans="1:24" s="424" customFormat="1" x14ac:dyDescent="0.25">
      <c r="A202" s="429"/>
      <c r="B202" s="428" t="s">
        <v>596</v>
      </c>
      <c r="C202" s="430"/>
      <c r="D202" s="431"/>
      <c r="E202" s="431"/>
      <c r="F202" s="434"/>
      <c r="G202" s="436"/>
      <c r="H202" s="431"/>
      <c r="I202" s="432" t="str">
        <f>IF(H202&lt;&gt;"",IF(MATCH(H202,Číselníky!$A$2:$A$200,0)&gt;0,LOOKUP(H202,Číselníky!$A$2:$A$200,Číselníky!$B$2:$B$200),0),"")</f>
        <v/>
      </c>
      <c r="J202" s="433" t="e">
        <f t="shared" si="19"/>
        <v>#DIV/0!</v>
      </c>
      <c r="K202" s="433" t="e">
        <f>Faktury!H200/'Smlouvy, zakázky a jiné potřeby'!P202</f>
        <v>#DIV/0!</v>
      </c>
      <c r="L202" s="435"/>
      <c r="M202" s="427"/>
      <c r="N202" s="427"/>
      <c r="O202" s="425">
        <f t="shared" si="17"/>
        <v>0</v>
      </c>
      <c r="P202" s="426">
        <f t="shared" si="18"/>
        <v>0</v>
      </c>
      <c r="Q202" s="427"/>
      <c r="R202" s="427"/>
      <c r="S202" s="427"/>
      <c r="T202" s="427"/>
      <c r="U202" s="427"/>
      <c r="V202" s="427"/>
      <c r="W202" s="427"/>
      <c r="X202" s="427"/>
    </row>
    <row r="203" spans="1:24" s="424" customFormat="1" x14ac:dyDescent="0.25">
      <c r="A203" s="429"/>
      <c r="B203" s="428" t="s">
        <v>597</v>
      </c>
      <c r="C203" s="430"/>
      <c r="D203" s="431"/>
      <c r="E203" s="431"/>
      <c r="F203" s="434"/>
      <c r="G203" s="436"/>
      <c r="H203" s="431"/>
      <c r="I203" s="432" t="str">
        <f>IF(H203&lt;&gt;"",IF(MATCH(H203,Číselníky!$A$2:$A$200,0)&gt;0,LOOKUP(H203,Číselníky!$A$2:$A$200,Číselníky!$B$2:$B$200),0),"")</f>
        <v/>
      </c>
      <c r="J203" s="433" t="e">
        <f t="shared" si="19"/>
        <v>#DIV/0!</v>
      </c>
      <c r="K203" s="433" t="e">
        <f>Faktury!H201/'Smlouvy, zakázky a jiné potřeby'!P203</f>
        <v>#DIV/0!</v>
      </c>
      <c r="L203" s="435"/>
      <c r="M203" s="427"/>
      <c r="N203" s="427"/>
      <c r="O203" s="425">
        <f t="shared" si="17"/>
        <v>0</v>
      </c>
      <c r="P203" s="426">
        <f t="shared" si="18"/>
        <v>0</v>
      </c>
      <c r="Q203" s="427"/>
      <c r="R203" s="427"/>
      <c r="S203" s="427"/>
      <c r="T203" s="427"/>
      <c r="U203" s="427"/>
      <c r="V203" s="427"/>
      <c r="W203" s="427"/>
      <c r="X203" s="427"/>
    </row>
    <row r="204" spans="1:24" s="424" customFormat="1" x14ac:dyDescent="0.25">
      <c r="A204" s="429"/>
      <c r="B204" s="428" t="s">
        <v>598</v>
      </c>
      <c r="C204" s="430"/>
      <c r="D204" s="431"/>
      <c r="E204" s="431"/>
      <c r="F204" s="434"/>
      <c r="G204" s="436"/>
      <c r="H204" s="431"/>
      <c r="I204" s="432" t="str">
        <f>IF(H204&lt;&gt;"",IF(MATCH(H204,Číselníky!$A$2:$A$200,0)&gt;0,LOOKUP(H204,Číselníky!$A$2:$A$200,Číselníky!$B$2:$B$200),0),"")</f>
        <v/>
      </c>
      <c r="J204" s="433" t="e">
        <f t="shared" si="19"/>
        <v>#DIV/0!</v>
      </c>
      <c r="K204" s="433" t="e">
        <f>Faktury!H202/'Smlouvy, zakázky a jiné potřeby'!P204</f>
        <v>#DIV/0!</v>
      </c>
      <c r="L204" s="435"/>
      <c r="M204" s="427"/>
      <c r="N204" s="427"/>
      <c r="O204" s="425">
        <f t="shared" si="17"/>
        <v>0</v>
      </c>
      <c r="P204" s="426">
        <f t="shared" si="18"/>
        <v>0</v>
      </c>
      <c r="Q204" s="427"/>
      <c r="R204" s="427"/>
      <c r="S204" s="427"/>
      <c r="T204" s="427"/>
      <c r="U204" s="427"/>
      <c r="V204" s="427"/>
      <c r="W204" s="427"/>
      <c r="X204" s="427"/>
    </row>
    <row r="205" spans="1:24" s="424" customFormat="1" x14ac:dyDescent="0.25">
      <c r="A205" s="429"/>
      <c r="B205" s="428" t="s">
        <v>599</v>
      </c>
      <c r="C205" s="430"/>
      <c r="D205" s="431"/>
      <c r="E205" s="431"/>
      <c r="F205" s="434"/>
      <c r="G205" s="436"/>
      <c r="H205" s="431"/>
      <c r="I205" s="432" t="str">
        <f>IF(H205&lt;&gt;"",IF(MATCH(H205,Číselníky!$A$2:$A$200,0)&gt;0,LOOKUP(H205,Číselníky!$A$2:$A$200,Číselníky!$B$2:$B$200),0),"")</f>
        <v/>
      </c>
      <c r="J205" s="433" t="e">
        <f t="shared" si="19"/>
        <v>#DIV/0!</v>
      </c>
      <c r="K205" s="433" t="e">
        <f>Faktury!H203/'Smlouvy, zakázky a jiné potřeby'!P205</f>
        <v>#DIV/0!</v>
      </c>
      <c r="L205" s="435"/>
      <c r="M205" s="427"/>
      <c r="N205" s="427"/>
      <c r="O205" s="425">
        <f t="shared" si="17"/>
        <v>0</v>
      </c>
      <c r="P205" s="426">
        <f t="shared" si="18"/>
        <v>0</v>
      </c>
      <c r="Q205" s="427"/>
      <c r="R205" s="427"/>
      <c r="S205" s="427"/>
      <c r="T205" s="427"/>
      <c r="U205" s="427"/>
      <c r="V205" s="427"/>
      <c r="W205" s="427"/>
      <c r="X205" s="427"/>
    </row>
    <row r="206" spans="1:24" s="424" customFormat="1" x14ac:dyDescent="0.25">
      <c r="A206" s="429"/>
      <c r="B206" s="428" t="s">
        <v>600</v>
      </c>
      <c r="C206" s="430"/>
      <c r="D206" s="431"/>
      <c r="E206" s="431"/>
      <c r="F206" s="434"/>
      <c r="G206" s="436"/>
      <c r="H206" s="431"/>
      <c r="I206" s="432" t="str">
        <f>IF(H206&lt;&gt;"",IF(MATCH(H206,Číselníky!$A$2:$A$200,0)&gt;0,LOOKUP(H206,Číselníky!$A$2:$A$200,Číselníky!$B$2:$B$200),0),"")</f>
        <v/>
      </c>
      <c r="J206" s="433" t="e">
        <f t="shared" si="19"/>
        <v>#DIV/0!</v>
      </c>
      <c r="K206" s="433" t="e">
        <f>Faktury!H204/'Smlouvy, zakázky a jiné potřeby'!P206</f>
        <v>#DIV/0!</v>
      </c>
      <c r="L206" s="435"/>
      <c r="M206" s="427"/>
      <c r="N206" s="427"/>
      <c r="O206" s="425">
        <f t="shared" si="17"/>
        <v>0</v>
      </c>
      <c r="P206" s="426">
        <f t="shared" si="18"/>
        <v>0</v>
      </c>
      <c r="Q206" s="427"/>
      <c r="R206" s="427"/>
      <c r="S206" s="427"/>
      <c r="T206" s="427"/>
      <c r="U206" s="427"/>
      <c r="V206" s="427"/>
      <c r="W206" s="427"/>
      <c r="X206" s="427"/>
    </row>
    <row r="207" spans="1:24" s="424" customFormat="1" x14ac:dyDescent="0.25">
      <c r="A207" s="429"/>
      <c r="B207" s="428" t="s">
        <v>601</v>
      </c>
      <c r="C207" s="430"/>
      <c r="D207" s="431"/>
      <c r="E207" s="431"/>
      <c r="F207" s="434"/>
      <c r="G207" s="436"/>
      <c r="H207" s="431"/>
      <c r="I207" s="432" t="str">
        <f>IF(H207&lt;&gt;"",IF(MATCH(H207,Číselníky!$A$2:$A$200,0)&gt;0,LOOKUP(H207,Číselníky!$A$2:$A$200,Číselníky!$B$2:$B$200),0),"")</f>
        <v/>
      </c>
      <c r="J207" s="433" t="e">
        <f t="shared" si="19"/>
        <v>#DIV/0!</v>
      </c>
      <c r="K207" s="433" t="e">
        <f>Faktury!H205/'Smlouvy, zakázky a jiné potřeby'!P207</f>
        <v>#DIV/0!</v>
      </c>
      <c r="L207" s="435"/>
      <c r="M207" s="427"/>
      <c r="N207" s="427"/>
      <c r="O207" s="425">
        <f t="shared" si="17"/>
        <v>0</v>
      </c>
      <c r="P207" s="426">
        <f t="shared" si="18"/>
        <v>0</v>
      </c>
      <c r="Q207" s="427"/>
      <c r="R207" s="427"/>
      <c r="S207" s="427"/>
      <c r="T207" s="427"/>
      <c r="U207" s="427"/>
      <c r="V207" s="427"/>
      <c r="W207" s="427"/>
      <c r="X207" s="427"/>
    </row>
    <row r="208" spans="1:24" s="424" customFormat="1" x14ac:dyDescent="0.25">
      <c r="A208" s="429"/>
      <c r="B208" s="428" t="s">
        <v>602</v>
      </c>
      <c r="C208" s="430"/>
      <c r="D208" s="431"/>
      <c r="E208" s="431"/>
      <c r="F208" s="434"/>
      <c r="G208" s="436"/>
      <c r="H208" s="431"/>
      <c r="I208" s="432" t="str">
        <f>IF(H208&lt;&gt;"",IF(MATCH(H208,Číselníky!$A$2:$A$200,0)&gt;0,LOOKUP(H208,Číselníky!$A$2:$A$200,Číselníky!$B$2:$B$200),0),"")</f>
        <v/>
      </c>
      <c r="J208" s="433" t="e">
        <f t="shared" si="19"/>
        <v>#DIV/0!</v>
      </c>
      <c r="K208" s="433" t="e">
        <f>Faktury!H206/'Smlouvy, zakázky a jiné potřeby'!P208</f>
        <v>#DIV/0!</v>
      </c>
      <c r="L208" s="435"/>
      <c r="M208" s="427"/>
      <c r="N208" s="427"/>
      <c r="O208" s="425">
        <f t="shared" si="17"/>
        <v>0</v>
      </c>
      <c r="P208" s="426">
        <f t="shared" si="18"/>
        <v>0</v>
      </c>
      <c r="Q208" s="427"/>
      <c r="R208" s="427"/>
      <c r="S208" s="427"/>
      <c r="T208" s="427"/>
      <c r="U208" s="427"/>
      <c r="V208" s="427"/>
      <c r="W208" s="427"/>
      <c r="X208" s="427"/>
    </row>
    <row r="209" spans="1:24" s="424" customFormat="1" x14ac:dyDescent="0.25">
      <c r="A209" s="429"/>
      <c r="B209" s="428" t="s">
        <v>603</v>
      </c>
      <c r="C209" s="430"/>
      <c r="D209" s="431"/>
      <c r="E209" s="431"/>
      <c r="F209" s="434"/>
      <c r="G209" s="436"/>
      <c r="H209" s="431"/>
      <c r="I209" s="432" t="str">
        <f>IF(H209&lt;&gt;"",IF(MATCH(H209,Číselníky!$A$2:$A$200,0)&gt;0,LOOKUP(H209,Číselníky!$A$2:$A$200,Číselníky!$B$2:$B$200),0),"")</f>
        <v/>
      </c>
      <c r="J209" s="433" t="e">
        <f t="shared" si="19"/>
        <v>#DIV/0!</v>
      </c>
      <c r="K209" s="433" t="e">
        <f>Faktury!H207/'Smlouvy, zakázky a jiné potřeby'!P209</f>
        <v>#DIV/0!</v>
      </c>
      <c r="L209" s="435"/>
      <c r="M209" s="427"/>
      <c r="N209" s="427"/>
      <c r="O209" s="425">
        <f t="shared" si="17"/>
        <v>0</v>
      </c>
      <c r="P209" s="426">
        <f t="shared" si="18"/>
        <v>0</v>
      </c>
      <c r="Q209" s="427"/>
      <c r="R209" s="427"/>
      <c r="S209" s="427"/>
      <c r="T209" s="427"/>
      <c r="U209" s="427"/>
      <c r="V209" s="427"/>
      <c r="W209" s="427"/>
      <c r="X209" s="427"/>
    </row>
    <row r="210" spans="1:24" s="424" customFormat="1" x14ac:dyDescent="0.25">
      <c r="A210" s="429"/>
      <c r="B210" s="428" t="s">
        <v>604</v>
      </c>
      <c r="C210" s="430"/>
      <c r="D210" s="431"/>
      <c r="E210" s="431"/>
      <c r="F210" s="434"/>
      <c r="G210" s="436"/>
      <c r="H210" s="431"/>
      <c r="I210" s="432" t="str">
        <f>IF(H210&lt;&gt;"",IF(MATCH(H210,Číselníky!$A$2:$A$200,0)&gt;0,LOOKUP(H210,Číselníky!$A$2:$A$200,Číselníky!$B$2:$B$200),0),"")</f>
        <v/>
      </c>
      <c r="J210" s="433" t="e">
        <f t="shared" si="19"/>
        <v>#DIV/0!</v>
      </c>
      <c r="K210" s="433" t="e">
        <f>Faktury!H208/'Smlouvy, zakázky a jiné potřeby'!P210</f>
        <v>#DIV/0!</v>
      </c>
      <c r="L210" s="435"/>
      <c r="M210" s="427"/>
      <c r="N210" s="427"/>
      <c r="O210" s="425">
        <f t="shared" si="17"/>
        <v>0</v>
      </c>
      <c r="P210" s="426">
        <f t="shared" si="18"/>
        <v>0</v>
      </c>
      <c r="Q210" s="427"/>
      <c r="R210" s="427"/>
      <c r="S210" s="427"/>
      <c r="T210" s="427"/>
      <c r="U210" s="427"/>
      <c r="V210" s="427"/>
      <c r="W210" s="427"/>
      <c r="X210" s="427"/>
    </row>
    <row r="211" spans="1:24" s="424" customFormat="1" x14ac:dyDescent="0.25">
      <c r="A211" s="429"/>
      <c r="B211" s="428" t="s">
        <v>605</v>
      </c>
      <c r="C211" s="430"/>
      <c r="D211" s="431"/>
      <c r="E211" s="431"/>
      <c r="F211" s="434"/>
      <c r="G211" s="436"/>
      <c r="H211" s="431"/>
      <c r="I211" s="432" t="str">
        <f>IF(H211&lt;&gt;"",IF(MATCH(H211,Číselníky!$A$2:$A$200,0)&gt;0,LOOKUP(H211,Číselníky!$A$2:$A$200,Číselníky!$B$2:$B$200),0),"")</f>
        <v/>
      </c>
      <c r="J211" s="433" t="e">
        <f t="shared" si="19"/>
        <v>#DIV/0!</v>
      </c>
      <c r="K211" s="433" t="e">
        <f>Faktury!H209/'Smlouvy, zakázky a jiné potřeby'!P211</f>
        <v>#DIV/0!</v>
      </c>
      <c r="L211" s="435"/>
      <c r="M211" s="427"/>
      <c r="N211" s="427"/>
      <c r="O211" s="425">
        <f t="shared" ref="O211:O217" si="20">P211-L211-N211</f>
        <v>0</v>
      </c>
      <c r="P211" s="426">
        <f t="shared" si="18"/>
        <v>0</v>
      </c>
      <c r="Q211" s="427"/>
      <c r="R211" s="427"/>
      <c r="S211" s="427"/>
      <c r="T211" s="427"/>
      <c r="U211" s="427"/>
      <c r="V211" s="427"/>
      <c r="W211" s="427"/>
      <c r="X211" s="427"/>
    </row>
    <row r="212" spans="1:24" s="424" customFormat="1" x14ac:dyDescent="0.25">
      <c r="A212" s="429"/>
      <c r="B212" s="428" t="s">
        <v>606</v>
      </c>
      <c r="C212" s="430"/>
      <c r="D212" s="431"/>
      <c r="E212" s="431"/>
      <c r="F212" s="434"/>
      <c r="G212" s="436"/>
      <c r="H212" s="431"/>
      <c r="I212" s="432" t="str">
        <f>IF(H212&lt;&gt;"",IF(MATCH(H212,Číselníky!$A$2:$A$200,0)&gt;0,LOOKUP(H212,Číselníky!$A$2:$A$200,Číselníky!$B$2:$B$200),0),"")</f>
        <v/>
      </c>
      <c r="J212" s="433" t="e">
        <f t="shared" si="19"/>
        <v>#DIV/0!</v>
      </c>
      <c r="K212" s="433" t="e">
        <f>Faktury!H210/'Smlouvy, zakázky a jiné potřeby'!P212</f>
        <v>#DIV/0!</v>
      </c>
      <c r="L212" s="435"/>
      <c r="M212" s="427"/>
      <c r="N212" s="427"/>
      <c r="O212" s="425">
        <f t="shared" si="20"/>
        <v>0</v>
      </c>
      <c r="P212" s="426">
        <f t="shared" si="18"/>
        <v>0</v>
      </c>
      <c r="Q212" s="427"/>
      <c r="R212" s="427"/>
      <c r="S212" s="427"/>
      <c r="T212" s="427"/>
      <c r="U212" s="427"/>
      <c r="V212" s="427"/>
      <c r="W212" s="427"/>
      <c r="X212" s="427"/>
    </row>
    <row r="213" spans="1:24" s="424" customFormat="1" x14ac:dyDescent="0.25">
      <c r="A213" s="429"/>
      <c r="B213" s="428" t="s">
        <v>607</v>
      </c>
      <c r="C213" s="430"/>
      <c r="D213" s="431"/>
      <c r="E213" s="431"/>
      <c r="F213" s="434"/>
      <c r="G213" s="436"/>
      <c r="H213" s="431"/>
      <c r="I213" s="432" t="str">
        <f>IF(H213&lt;&gt;"",IF(MATCH(H213,Číselníky!$A$2:$A$200,0)&gt;0,LOOKUP(H213,Číselníky!$A$2:$A$200,Číselníky!$B$2:$B$200),0),"")</f>
        <v/>
      </c>
      <c r="J213" s="433" t="e">
        <f t="shared" si="19"/>
        <v>#DIV/0!</v>
      </c>
      <c r="K213" s="433" t="e">
        <f>Faktury!H211/'Smlouvy, zakázky a jiné potřeby'!P213</f>
        <v>#DIV/0!</v>
      </c>
      <c r="L213" s="435"/>
      <c r="M213" s="427"/>
      <c r="N213" s="427"/>
      <c r="O213" s="425">
        <f t="shared" si="20"/>
        <v>0</v>
      </c>
      <c r="P213" s="426">
        <f t="shared" ref="P213:P217" si="21">SUM(Q213:X213)</f>
        <v>0</v>
      </c>
      <c r="Q213" s="427"/>
      <c r="R213" s="427"/>
      <c r="S213" s="427"/>
      <c r="T213" s="427"/>
      <c r="U213" s="427"/>
      <c r="V213" s="427"/>
      <c r="W213" s="427"/>
      <c r="X213" s="427"/>
    </row>
    <row r="214" spans="1:24" s="424" customFormat="1" x14ac:dyDescent="0.25">
      <c r="A214" s="429"/>
      <c r="B214" s="428" t="s">
        <v>608</v>
      </c>
      <c r="C214" s="430"/>
      <c r="D214" s="431"/>
      <c r="E214" s="431"/>
      <c r="F214" s="434"/>
      <c r="G214" s="436"/>
      <c r="H214" s="431"/>
      <c r="I214" s="432" t="str">
        <f>IF(H214&lt;&gt;"",IF(MATCH(H214,Číselníky!$A$2:$A$200,0)&gt;0,LOOKUP(H214,Číselníky!$A$2:$A$200,Číselníky!$B$2:$B$200),0),"")</f>
        <v/>
      </c>
      <c r="J214" s="433" t="e">
        <f t="shared" si="19"/>
        <v>#DIV/0!</v>
      </c>
      <c r="K214" s="433" t="e">
        <f>Faktury!H212/'Smlouvy, zakázky a jiné potřeby'!P214</f>
        <v>#DIV/0!</v>
      </c>
      <c r="L214" s="435"/>
      <c r="M214" s="427"/>
      <c r="N214" s="427"/>
      <c r="O214" s="425">
        <f t="shared" si="20"/>
        <v>0</v>
      </c>
      <c r="P214" s="426">
        <f t="shared" si="21"/>
        <v>0</v>
      </c>
      <c r="Q214" s="427"/>
      <c r="R214" s="427"/>
      <c r="S214" s="427"/>
      <c r="T214" s="427"/>
      <c r="U214" s="427"/>
      <c r="V214" s="427"/>
      <c r="W214" s="427"/>
      <c r="X214" s="427"/>
    </row>
    <row r="215" spans="1:24" s="424" customFormat="1" x14ac:dyDescent="0.25">
      <c r="A215" s="429"/>
      <c r="B215" s="428" t="s">
        <v>609</v>
      </c>
      <c r="C215" s="430"/>
      <c r="D215" s="431"/>
      <c r="E215" s="431"/>
      <c r="F215" s="434"/>
      <c r="G215" s="436"/>
      <c r="H215" s="431"/>
      <c r="I215" s="432" t="str">
        <f>IF(H215&lt;&gt;"",IF(MATCH(H215,Číselníky!$A$2:$A$200,0)&gt;0,LOOKUP(H215,Číselníky!$A$2:$A$200,Číselníky!$B$2:$B$200),0),"")</f>
        <v/>
      </c>
      <c r="J215" s="433" t="e">
        <f t="shared" si="19"/>
        <v>#DIV/0!</v>
      </c>
      <c r="K215" s="433" t="e">
        <f>Faktury!H213/'Smlouvy, zakázky a jiné potřeby'!P215</f>
        <v>#DIV/0!</v>
      </c>
      <c r="L215" s="435"/>
      <c r="M215" s="427"/>
      <c r="N215" s="427"/>
      <c r="O215" s="425">
        <f t="shared" si="20"/>
        <v>0</v>
      </c>
      <c r="P215" s="426">
        <f t="shared" si="21"/>
        <v>0</v>
      </c>
      <c r="Q215" s="427"/>
      <c r="R215" s="427"/>
      <c r="S215" s="427"/>
      <c r="T215" s="427"/>
      <c r="U215" s="427"/>
      <c r="V215" s="427"/>
      <c r="W215" s="427"/>
      <c r="X215" s="427"/>
    </row>
    <row r="216" spans="1:24" s="424" customFormat="1" x14ac:dyDescent="0.25">
      <c r="A216" s="429"/>
      <c r="B216" s="428" t="s">
        <v>610</v>
      </c>
      <c r="C216" s="430"/>
      <c r="D216" s="431"/>
      <c r="E216" s="431"/>
      <c r="F216" s="434"/>
      <c r="G216" s="436"/>
      <c r="H216" s="431"/>
      <c r="I216" s="432" t="str">
        <f>IF(H216&lt;&gt;"",IF(MATCH(H216,Číselníky!$A$2:$A$200,0)&gt;0,LOOKUP(H216,Číselníky!$A$2:$A$200,Číselníky!$B$2:$B$200),0),"")</f>
        <v/>
      </c>
      <c r="J216" s="433" t="e">
        <f t="shared" si="19"/>
        <v>#DIV/0!</v>
      </c>
      <c r="K216" s="433" t="e">
        <f>Faktury!H214/'Smlouvy, zakázky a jiné potřeby'!P216</f>
        <v>#DIV/0!</v>
      </c>
      <c r="L216" s="435"/>
      <c r="M216" s="427"/>
      <c r="N216" s="427"/>
      <c r="O216" s="425">
        <f t="shared" si="20"/>
        <v>0</v>
      </c>
      <c r="P216" s="426">
        <f t="shared" si="21"/>
        <v>0</v>
      </c>
      <c r="Q216" s="427"/>
      <c r="R216" s="427"/>
      <c r="S216" s="427"/>
      <c r="T216" s="427"/>
      <c r="U216" s="427"/>
      <c r="V216" s="427"/>
      <c r="W216" s="427"/>
      <c r="X216" s="427"/>
    </row>
    <row r="217" spans="1:24" s="424" customFormat="1" x14ac:dyDescent="0.25">
      <c r="A217" s="429"/>
      <c r="B217" s="428" t="s">
        <v>611</v>
      </c>
      <c r="C217" s="430"/>
      <c r="D217" s="431"/>
      <c r="E217" s="431"/>
      <c r="F217" s="434"/>
      <c r="G217" s="436"/>
      <c r="H217" s="431"/>
      <c r="I217" s="432" t="str">
        <f>IF(H217&lt;&gt;"",IF(MATCH(H217,Číselníky!$A$2:$A$200,0)&gt;0,LOOKUP(H217,Číselníky!$A$2:$A$200,Číselníky!$B$2:$B$200),0),"")</f>
        <v/>
      </c>
      <c r="J217" s="433" t="e">
        <f t="shared" si="19"/>
        <v>#DIV/0!</v>
      </c>
      <c r="K217" s="433" t="e">
        <f>Faktury!H215/'Smlouvy, zakázky a jiné potřeby'!P217</f>
        <v>#DIV/0!</v>
      </c>
      <c r="L217" s="435"/>
      <c r="M217" s="427"/>
      <c r="N217" s="427"/>
      <c r="O217" s="425">
        <f t="shared" si="20"/>
        <v>0</v>
      </c>
      <c r="P217" s="426">
        <f t="shared" si="21"/>
        <v>0</v>
      </c>
      <c r="Q217" s="427"/>
      <c r="R217" s="427"/>
      <c r="S217" s="427"/>
      <c r="T217" s="427"/>
      <c r="U217" s="427"/>
      <c r="V217" s="427"/>
      <c r="W217" s="427"/>
      <c r="X217" s="427"/>
    </row>
    <row r="219" spans="1:24" ht="18.75" x14ac:dyDescent="0.25">
      <c r="A219" s="363" t="s">
        <v>223</v>
      </c>
      <c r="B219" s="362"/>
    </row>
    <row r="220" spans="1:24" ht="18.75" x14ac:dyDescent="0.25">
      <c r="A220" s="363" t="s">
        <v>263</v>
      </c>
      <c r="B220" s="362"/>
    </row>
    <row r="221" spans="1:24" ht="18.75" x14ac:dyDescent="0.25">
      <c r="A221" s="363" t="s">
        <v>474</v>
      </c>
      <c r="B221" s="362"/>
    </row>
    <row r="222" spans="1:24" ht="18.75" x14ac:dyDescent="0.25">
      <c r="A222" s="363" t="s">
        <v>264</v>
      </c>
      <c r="B222" s="362"/>
    </row>
    <row r="223" spans="1:24" ht="18.75" x14ac:dyDescent="0.25">
      <c r="A223" s="363" t="s">
        <v>260</v>
      </c>
      <c r="B223" s="362"/>
    </row>
    <row r="224" spans="1:24" ht="18.75" x14ac:dyDescent="0.25">
      <c r="A224" s="363" t="s">
        <v>261</v>
      </c>
      <c r="B224" s="362"/>
    </row>
  </sheetData>
  <sheetProtection password="E21E" sheet="1" objects="1" scenarios="1" autoFilter="0"/>
  <autoFilter ref="A17:X217" xr:uid="{00000000-0009-0000-0000-000002000000}"/>
  <mergeCells count="10">
    <mergeCell ref="H9:K9"/>
    <mergeCell ref="H12:K12"/>
    <mergeCell ref="H14:K14"/>
    <mergeCell ref="D3:H3"/>
    <mergeCell ref="A4:C4"/>
    <mergeCell ref="H6:K6"/>
    <mergeCell ref="H7:K7"/>
    <mergeCell ref="H8:K8"/>
    <mergeCell ref="H10:K10"/>
    <mergeCell ref="H11:K11"/>
  </mergeCells>
  <conditionalFormatting sqref="P2">
    <cfRule type="containsText" dxfId="42" priority="30" operator="containsText" text="bilanci">
      <formula>NOT(ISERROR(SEARCH("bilanci",P2)))</formula>
    </cfRule>
    <cfRule type="cellIs" dxfId="41" priority="31" operator="equal">
      <formula>"OK"</formula>
    </cfRule>
  </conditionalFormatting>
  <conditionalFormatting sqref="K18:K217">
    <cfRule type="cellIs" dxfId="40" priority="27" operator="greaterThan">
      <formula>1</formula>
    </cfRule>
    <cfRule type="colorScale" priority="28">
      <colorScale>
        <cfvo type="min"/>
        <cfvo type="max"/>
        <color rgb="FFFFEF9C"/>
        <color rgb="FF63BE7B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:J217">
    <cfRule type="cellIs" dxfId="39" priority="24" operator="greaterThan">
      <formula>1</formula>
    </cfRule>
    <cfRule type="colorScale" priority="25">
      <colorScale>
        <cfvo type="min"/>
        <cfvo type="max"/>
        <color rgb="FFFFEF9C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">
    <cfRule type="cellIs" dxfId="38" priority="21" operator="equal">
      <formula>"Žádáte více než je v RoPD"</formula>
    </cfRule>
    <cfRule type="containsText" dxfId="37" priority="22" operator="containsText" text="bilanci">
      <formula>NOT(ISERROR(SEARCH("bilanci",N3)))</formula>
    </cfRule>
    <cfRule type="cellIs" dxfId="36" priority="23" operator="equal">
      <formula>"OK"</formula>
    </cfRule>
  </conditionalFormatting>
  <conditionalFormatting sqref="Q15:T16">
    <cfRule type="cellIs" dxfId="35" priority="20" operator="notEqual">
      <formula>0</formula>
    </cfRule>
  </conditionalFormatting>
  <conditionalFormatting sqref="L15:L16">
    <cfRule type="cellIs" dxfId="34" priority="19" operator="notEqual">
      <formula>0</formula>
    </cfRule>
  </conditionalFormatting>
  <dataValidations count="6">
    <dataValidation type="list" allowBlank="1" showInputMessage="1" showErrorMessage="1" sqref="C68:C70 H18:H217" xr:uid="{00000000-0002-0000-0200-000000000000}">
      <formula1>NR</formula1>
    </dataValidation>
    <dataValidation type="list" allowBlank="1" showInputMessage="1" showErrorMessage="1" sqref="A18:A217" xr:uid="{00000000-0002-0000-0200-000001000000}">
      <formula1>Zdroje_I_N</formula1>
    </dataValidation>
    <dataValidation allowBlank="1" showInputMessage="1" showErrorMessage="1" error="ceclkov= dkeie" sqref="P2" xr:uid="{00000000-0002-0000-0200-000002000000}"/>
    <dataValidation type="list" allowBlank="1" showInputMessage="1" showErrorMessage="1" sqref="L68:N70" xr:uid="{00000000-0002-0000-0200-000003000000}">
      <formula1>Odvětvové_třídění</formula1>
    </dataValidation>
    <dataValidation type="list" allowBlank="1" showInputMessage="1" showErrorMessage="1" sqref="D68:E70 G68:G70" xr:uid="{00000000-0002-0000-0200-000004000000}">
      <formula1>Druhové_třídění</formula1>
    </dataValidation>
    <dataValidation type="list" allowBlank="1" showInputMessage="1" showErrorMessage="1" sqref="F18:F217" xr:uid="{00000000-0002-0000-0200-000005000000}">
      <formula1>Smlouva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45" orientation="landscape" r:id="rId1"/>
  <headerFooter>
    <oddFooter>&amp;LJméno a příjmení:
..............................................
PODPIS KOMPETENTNÍ OSOBY&amp;C&amp;F&amp;R&amp;D
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P215"/>
  <sheetViews>
    <sheetView zoomScale="80" zoomScaleNormal="80" workbookViewId="0">
      <selection activeCell="D4" sqref="D4"/>
    </sheetView>
  </sheetViews>
  <sheetFormatPr defaultColWidth="8.85546875" defaultRowHeight="15" x14ac:dyDescent="0.25"/>
  <cols>
    <col min="1" max="1" width="5.7109375" style="111" customWidth="1"/>
    <col min="2" max="2" width="5.7109375" style="69" customWidth="1"/>
    <col min="3" max="3" width="11.42578125" style="69" customWidth="1"/>
    <col min="4" max="4" width="15.42578125" style="111" customWidth="1"/>
    <col min="5" max="5" width="20" style="111" customWidth="1"/>
    <col min="6" max="6" width="19.28515625" style="69" customWidth="1"/>
    <col min="7" max="7" width="19.7109375" style="111" customWidth="1"/>
    <col min="8" max="8" width="16.28515625" style="70" customWidth="1"/>
    <col min="9" max="16" width="15.28515625" style="111" customWidth="1"/>
    <col min="17" max="16384" width="8.85546875" style="111"/>
  </cols>
  <sheetData>
    <row r="1" spans="1:16" ht="27.6" customHeight="1" x14ac:dyDescent="0.25">
      <c r="A1" s="89" t="s">
        <v>343</v>
      </c>
      <c r="B1" s="90"/>
      <c r="C1" s="91"/>
      <c r="D1" s="75"/>
      <c r="E1" s="75"/>
      <c r="F1" s="91"/>
      <c r="G1" s="75"/>
      <c r="H1" s="97" t="s">
        <v>344</v>
      </c>
      <c r="I1" s="73">
        <v>2016</v>
      </c>
      <c r="J1" s="73">
        <v>2017</v>
      </c>
      <c r="K1" s="73">
        <v>2018</v>
      </c>
      <c r="L1" s="73">
        <v>2019</v>
      </c>
      <c r="M1" s="73">
        <v>2020</v>
      </c>
      <c r="N1" s="73">
        <v>2021</v>
      </c>
      <c r="O1" s="73">
        <v>2022</v>
      </c>
      <c r="P1" s="73">
        <v>2023</v>
      </c>
    </row>
    <row r="2" spans="1:16" ht="18.75" x14ac:dyDescent="0.25">
      <c r="A2" s="75" t="s">
        <v>95</v>
      </c>
      <c r="B2" s="91"/>
      <c r="C2" s="91"/>
      <c r="D2" s="93">
        <f>'Rekapitulace 1'!B3</f>
        <v>0</v>
      </c>
      <c r="E2" s="93"/>
      <c r="F2" s="94"/>
      <c r="G2" s="75"/>
      <c r="H2" s="98"/>
      <c r="I2" s="99">
        <f>'Potřeby RoPD'!D12</f>
        <v>0</v>
      </c>
      <c r="J2" s="99">
        <f>'Potřeby RoPD'!E12</f>
        <v>0</v>
      </c>
      <c r="K2" s="99">
        <f>'Potřeby RoPD'!F12</f>
        <v>0</v>
      </c>
      <c r="L2" s="99">
        <f>'Potřeby RoPD'!G12</f>
        <v>0</v>
      </c>
      <c r="M2" s="99">
        <f>'Potřeby RoPD'!H12</f>
        <v>0</v>
      </c>
      <c r="N2" s="99">
        <f>'Potřeby RoPD'!I12</f>
        <v>0</v>
      </c>
      <c r="O2" s="99">
        <f>'Potřeby RoPD'!J12</f>
        <v>0</v>
      </c>
      <c r="P2" s="99">
        <f>'Potřeby RoPD'!K12</f>
        <v>0</v>
      </c>
    </row>
    <row r="3" spans="1:16" ht="18" customHeight="1" x14ac:dyDescent="0.25">
      <c r="A3" s="75" t="s">
        <v>0</v>
      </c>
      <c r="B3" s="91"/>
      <c r="C3" s="91"/>
      <c r="D3" s="530">
        <f>'Rekapitulace 1'!B2</f>
        <v>0</v>
      </c>
      <c r="E3" s="530"/>
      <c r="F3" s="530"/>
      <c r="G3" s="530"/>
      <c r="H3" s="96"/>
      <c r="I3" s="75"/>
      <c r="J3" s="75"/>
      <c r="K3" s="99"/>
      <c r="L3" s="99"/>
      <c r="M3" s="75"/>
      <c r="N3" s="75"/>
      <c r="O3" s="75"/>
      <c r="P3" s="75"/>
    </row>
    <row r="4" spans="1:16" ht="29.45" customHeight="1" x14ac:dyDescent="0.25">
      <c r="A4" s="531" t="s">
        <v>262</v>
      </c>
      <c r="B4" s="531"/>
      <c r="C4" s="531"/>
      <c r="D4" s="118"/>
      <c r="E4" s="122"/>
      <c r="F4" s="100"/>
      <c r="G4" s="75"/>
      <c r="H4" s="92"/>
      <c r="I4" s="75"/>
      <c r="J4" s="75"/>
      <c r="K4" s="75"/>
      <c r="L4" s="75"/>
      <c r="M4" s="75"/>
      <c r="N4" s="75"/>
      <c r="O4" s="75"/>
      <c r="P4" s="75"/>
    </row>
    <row r="5" spans="1:16" x14ac:dyDescent="0.25">
      <c r="A5" s="75"/>
      <c r="B5" s="91"/>
      <c r="C5" s="91"/>
      <c r="D5" s="75"/>
      <c r="E5" s="75"/>
      <c r="F5" s="91"/>
      <c r="G5" s="75"/>
      <c r="H5" s="73" t="s">
        <v>109</v>
      </c>
      <c r="I5" s="73">
        <v>2016</v>
      </c>
      <c r="J5" s="73">
        <v>2017</v>
      </c>
      <c r="K5" s="73">
        <v>2018</v>
      </c>
      <c r="L5" s="73">
        <v>2019</v>
      </c>
      <c r="M5" s="73">
        <v>2020</v>
      </c>
      <c r="N5" s="73">
        <v>2021</v>
      </c>
      <c r="O5" s="73">
        <v>2022</v>
      </c>
      <c r="P5" s="73">
        <v>2023</v>
      </c>
    </row>
    <row r="6" spans="1:16" x14ac:dyDescent="0.25">
      <c r="A6" s="75"/>
      <c r="B6" s="91"/>
      <c r="C6" s="91"/>
      <c r="D6" s="75"/>
      <c r="E6" s="75"/>
      <c r="F6" s="91"/>
      <c r="G6" s="104" t="s">
        <v>107</v>
      </c>
      <c r="H6" s="102">
        <f>SUM(I6:P6)</f>
        <v>0</v>
      </c>
      <c r="I6" s="103">
        <f t="shared" ref="I6:P6" si="0">SUMIF($A$16:$A$215,"I",I$16:I$215)</f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03">
        <f t="shared" si="0"/>
        <v>0</v>
      </c>
    </row>
    <row r="7" spans="1:16" x14ac:dyDescent="0.25">
      <c r="A7" s="122" t="s">
        <v>223</v>
      </c>
      <c r="B7" s="91"/>
      <c r="C7" s="91"/>
      <c r="D7" s="75"/>
      <c r="E7" s="75"/>
      <c r="F7" s="91"/>
      <c r="G7" s="104" t="s">
        <v>108</v>
      </c>
      <c r="H7" s="102">
        <f>SUM(I7:P7)</f>
        <v>0</v>
      </c>
      <c r="I7" s="103">
        <f t="shared" ref="I7:P7" si="1">SUMIF($A$16:$A$215,"N",I$16:I$215)</f>
        <v>0</v>
      </c>
      <c r="J7" s="103">
        <f t="shared" si="1"/>
        <v>0</v>
      </c>
      <c r="K7" s="103">
        <f t="shared" si="1"/>
        <v>0</v>
      </c>
      <c r="L7" s="103">
        <f t="shared" si="1"/>
        <v>0</v>
      </c>
      <c r="M7" s="103">
        <f t="shared" si="1"/>
        <v>0</v>
      </c>
      <c r="N7" s="103">
        <f t="shared" si="1"/>
        <v>0</v>
      </c>
      <c r="O7" s="103">
        <f t="shared" si="1"/>
        <v>0</v>
      </c>
      <c r="P7" s="103">
        <f t="shared" si="1"/>
        <v>0</v>
      </c>
    </row>
    <row r="8" spans="1:16" x14ac:dyDescent="0.25">
      <c r="A8" s="122"/>
      <c r="B8" s="91"/>
      <c r="C8" s="91"/>
      <c r="D8" s="75"/>
      <c r="E8" s="75"/>
      <c r="F8" s="91"/>
      <c r="G8" s="104" t="s">
        <v>180</v>
      </c>
      <c r="H8" s="102">
        <f>SUM(I8:P8)</f>
        <v>0</v>
      </c>
      <c r="I8" s="103">
        <f>SUMIF($A$16:$A$65,"VZ-I",I$16:I$65)</f>
        <v>0</v>
      </c>
      <c r="J8" s="103">
        <f t="shared" ref="J8:P8" si="2">SUMIF($A$16:$A$65,"VZ-I",J$16:J$65)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 t="shared" si="2"/>
        <v>0</v>
      </c>
      <c r="O8" s="103">
        <f t="shared" si="2"/>
        <v>0</v>
      </c>
      <c r="P8" s="103">
        <f t="shared" si="2"/>
        <v>0</v>
      </c>
    </row>
    <row r="9" spans="1:16" x14ac:dyDescent="0.25">
      <c r="A9" s="122"/>
      <c r="B9" s="91"/>
      <c r="C9" s="91"/>
      <c r="D9" s="75"/>
      <c r="E9" s="75"/>
      <c r="F9" s="91"/>
      <c r="G9" s="104" t="s">
        <v>181</v>
      </c>
      <c r="H9" s="102">
        <f>SUM(I9:P9)</f>
        <v>0</v>
      </c>
      <c r="I9" s="103">
        <f>SUMIF($A$65:$A$215,"VZ-N",I$16:I$215)</f>
        <v>0</v>
      </c>
      <c r="J9" s="103">
        <f>SUMIF($A$16:$A$65,"VZ-N",J$16:J$65)</f>
        <v>0</v>
      </c>
      <c r="K9" s="103">
        <f t="shared" ref="K9:P9" si="3">SUMIF($A$16:$A$65,"VZ-N",K$16:K$65)</f>
        <v>0</v>
      </c>
      <c r="L9" s="103">
        <f t="shared" si="3"/>
        <v>0</v>
      </c>
      <c r="M9" s="103">
        <f t="shared" si="3"/>
        <v>0</v>
      </c>
      <c r="N9" s="103">
        <f t="shared" si="3"/>
        <v>0</v>
      </c>
      <c r="O9" s="103">
        <f t="shared" si="3"/>
        <v>0</v>
      </c>
      <c r="P9" s="103">
        <f t="shared" si="3"/>
        <v>0</v>
      </c>
    </row>
    <row r="10" spans="1:16" x14ac:dyDescent="0.25">
      <c r="A10" s="122"/>
      <c r="B10" s="91"/>
      <c r="C10" s="91"/>
      <c r="D10" s="92"/>
      <c r="E10" s="92"/>
      <c r="F10" s="100"/>
      <c r="G10" s="102" t="s">
        <v>109</v>
      </c>
      <c r="H10" s="102">
        <f t="shared" ref="H10:P10" si="4">SUM(H6:H9)</f>
        <v>0</v>
      </c>
      <c r="I10" s="102">
        <f t="shared" si="4"/>
        <v>0</v>
      </c>
      <c r="J10" s="102">
        <f t="shared" si="4"/>
        <v>0</v>
      </c>
      <c r="K10" s="102">
        <f t="shared" si="4"/>
        <v>0</v>
      </c>
      <c r="L10" s="102">
        <f t="shared" si="4"/>
        <v>0</v>
      </c>
      <c r="M10" s="102">
        <f t="shared" si="4"/>
        <v>0</v>
      </c>
      <c r="N10" s="102">
        <f t="shared" si="4"/>
        <v>0</v>
      </c>
      <c r="O10" s="102">
        <f t="shared" si="4"/>
        <v>0</v>
      </c>
      <c r="P10" s="102">
        <f t="shared" si="4"/>
        <v>0</v>
      </c>
    </row>
    <row r="11" spans="1:16" x14ac:dyDescent="0.25">
      <c r="A11" s="122" t="s">
        <v>345</v>
      </c>
      <c r="B11" s="91"/>
      <c r="C11" s="91"/>
      <c r="D11" s="75"/>
      <c r="E11" s="75"/>
      <c r="F11" s="91"/>
      <c r="G11" s="75"/>
      <c r="H11" s="92"/>
      <c r="I11" s="75"/>
      <c r="J11" s="75"/>
      <c r="K11" s="75"/>
      <c r="L11" s="75"/>
      <c r="M11" s="75"/>
      <c r="N11" s="75"/>
      <c r="O11" s="75"/>
      <c r="P11" s="75"/>
    </row>
    <row r="12" spans="1:16" x14ac:dyDescent="0.25">
      <c r="A12" s="122"/>
      <c r="B12" s="91"/>
      <c r="C12" s="91"/>
      <c r="D12" s="92"/>
      <c r="E12" s="92"/>
      <c r="F12" s="100"/>
      <c r="G12" s="102" t="s">
        <v>183</v>
      </c>
      <c r="H12" s="113">
        <f t="shared" ref="H12:P12" si="5">SUBTOTAL(9,H16:H215)</f>
        <v>0</v>
      </c>
      <c r="I12" s="113">
        <f t="shared" si="5"/>
        <v>0</v>
      </c>
      <c r="J12" s="113">
        <f t="shared" si="5"/>
        <v>0</v>
      </c>
      <c r="K12" s="113">
        <f t="shared" si="5"/>
        <v>0</v>
      </c>
      <c r="L12" s="113">
        <f t="shared" si="5"/>
        <v>0</v>
      </c>
      <c r="M12" s="113">
        <f t="shared" si="5"/>
        <v>0</v>
      </c>
      <c r="N12" s="113">
        <f t="shared" si="5"/>
        <v>0</v>
      </c>
      <c r="O12" s="113">
        <f t="shared" si="5"/>
        <v>0</v>
      </c>
      <c r="P12" s="113">
        <f t="shared" si="5"/>
        <v>0</v>
      </c>
    </row>
    <row r="13" spans="1:16" x14ac:dyDescent="0.25">
      <c r="A13" s="75"/>
      <c r="B13" s="91"/>
      <c r="C13" s="91"/>
      <c r="D13" s="75"/>
      <c r="E13" s="75"/>
      <c r="F13" s="91"/>
      <c r="G13" s="75"/>
      <c r="H13" s="92"/>
      <c r="I13" s="75"/>
      <c r="J13" s="75"/>
      <c r="K13" s="75"/>
      <c r="L13" s="75"/>
      <c r="M13" s="75"/>
      <c r="N13" s="75"/>
      <c r="O13" s="75"/>
      <c r="P13" s="75"/>
    </row>
    <row r="14" spans="1:16" x14ac:dyDescent="0.25">
      <c r="A14" s="75"/>
      <c r="B14" s="91"/>
      <c r="C14" s="91"/>
      <c r="D14" s="75"/>
      <c r="E14" s="75"/>
      <c r="F14" s="91"/>
      <c r="G14" s="75"/>
      <c r="H14" s="92"/>
      <c r="I14" s="75"/>
      <c r="J14" s="75"/>
      <c r="K14" s="75"/>
      <c r="L14" s="75"/>
      <c r="M14" s="75"/>
      <c r="N14" s="75"/>
      <c r="O14" s="75"/>
      <c r="P14" s="75"/>
    </row>
    <row r="15" spans="1:16" s="69" customFormat="1" x14ac:dyDescent="0.25">
      <c r="A15" s="129" t="s">
        <v>104</v>
      </c>
      <c r="B15" s="129" t="s">
        <v>189</v>
      </c>
      <c r="C15" s="129" t="s">
        <v>224</v>
      </c>
      <c r="D15" s="129" t="s">
        <v>190</v>
      </c>
      <c r="E15" s="129" t="s">
        <v>191</v>
      </c>
      <c r="F15" s="129" t="s">
        <v>220</v>
      </c>
      <c r="G15" s="74" t="s">
        <v>219</v>
      </c>
      <c r="H15" s="73" t="s">
        <v>109</v>
      </c>
      <c r="I15" s="73">
        <v>2016</v>
      </c>
      <c r="J15" s="73">
        <v>2017</v>
      </c>
      <c r="K15" s="73">
        <v>2018</v>
      </c>
      <c r="L15" s="73">
        <v>2019</v>
      </c>
      <c r="M15" s="73">
        <v>2020</v>
      </c>
      <c r="N15" s="73">
        <v>2021</v>
      </c>
      <c r="O15" s="73">
        <v>2022</v>
      </c>
      <c r="P15" s="73">
        <v>2023</v>
      </c>
    </row>
    <row r="16" spans="1:16" ht="20.45" customHeight="1" x14ac:dyDescent="0.25">
      <c r="A16" s="166">
        <f>'Smlouvy, zakázky a jiné potřeby'!A18</f>
        <v>0</v>
      </c>
      <c r="B16" s="130" t="s">
        <v>225</v>
      </c>
      <c r="C16" s="167">
        <f>'Smlouvy, zakázky a jiné potřeby'!C18</f>
        <v>0</v>
      </c>
      <c r="D16" s="167">
        <f>'Smlouvy, zakázky a jiné potřeby'!D18</f>
        <v>0</v>
      </c>
      <c r="E16" s="167">
        <f>'Smlouvy, zakázky a jiné potřeby'!E18</f>
        <v>0</v>
      </c>
      <c r="F16" s="167">
        <f>'Smlouvy, zakázky a jiné potřeby'!G18</f>
        <v>0</v>
      </c>
      <c r="G16" s="167">
        <f>'Smlouvy, zakázky a jiné potřeby'!H18</f>
        <v>0</v>
      </c>
      <c r="H16" s="102">
        <f>SUM(I16:P16)</f>
        <v>0</v>
      </c>
      <c r="I16" s="479"/>
      <c r="J16" s="479"/>
      <c r="K16" s="479"/>
      <c r="L16" s="479"/>
      <c r="M16" s="479"/>
      <c r="N16" s="479"/>
      <c r="O16" s="447"/>
      <c r="P16" s="447"/>
    </row>
    <row r="17" spans="1:16" ht="45" customHeight="1" x14ac:dyDescent="0.25">
      <c r="A17" s="166">
        <f>'Smlouvy, zakázky a jiné potřeby'!A19</f>
        <v>0</v>
      </c>
      <c r="B17" s="121" t="s">
        <v>226</v>
      </c>
      <c r="C17" s="167">
        <f>'Smlouvy, zakázky a jiné potřeby'!C19</f>
        <v>0</v>
      </c>
      <c r="D17" s="167">
        <f>'Smlouvy, zakázky a jiné potřeby'!D19</f>
        <v>0</v>
      </c>
      <c r="E17" s="167">
        <f>'Smlouvy, zakázky a jiné potřeby'!E19</f>
        <v>0</v>
      </c>
      <c r="F17" s="167">
        <f>'Smlouvy, zakázky a jiné potřeby'!G19</f>
        <v>0</v>
      </c>
      <c r="G17" s="167">
        <f>'Smlouvy, zakázky a jiné potřeby'!H19</f>
        <v>0</v>
      </c>
      <c r="H17" s="102">
        <f>SUM(I17:P17)</f>
        <v>0</v>
      </c>
      <c r="I17" s="479"/>
      <c r="J17" s="479"/>
      <c r="K17" s="479"/>
      <c r="L17" s="479"/>
      <c r="M17" s="479"/>
      <c r="N17" s="479"/>
      <c r="O17" s="447"/>
      <c r="P17" s="447"/>
    </row>
    <row r="18" spans="1:16" ht="22.5" customHeight="1" x14ac:dyDescent="0.25">
      <c r="A18" s="166">
        <f>'Smlouvy, zakázky a jiné potřeby'!A20</f>
        <v>0</v>
      </c>
      <c r="B18" s="121" t="s">
        <v>227</v>
      </c>
      <c r="C18" s="167">
        <f>'Smlouvy, zakázky a jiné potřeby'!C20</f>
        <v>0</v>
      </c>
      <c r="D18" s="167">
        <f>'Smlouvy, zakázky a jiné potřeby'!D20</f>
        <v>0</v>
      </c>
      <c r="E18" s="167">
        <f>'Smlouvy, zakázky a jiné potřeby'!E20</f>
        <v>0</v>
      </c>
      <c r="F18" s="167">
        <f>'Smlouvy, zakázky a jiné potřeby'!G20</f>
        <v>0</v>
      </c>
      <c r="G18" s="167">
        <f>'Smlouvy, zakázky a jiné potřeby'!H20</f>
        <v>0</v>
      </c>
      <c r="H18" s="102">
        <f>SUM(I18:P18)</f>
        <v>0</v>
      </c>
      <c r="I18" s="479"/>
      <c r="J18" s="479"/>
      <c r="K18" s="479"/>
      <c r="L18" s="479"/>
      <c r="M18" s="479"/>
      <c r="N18" s="479"/>
      <c r="O18" s="447"/>
      <c r="P18" s="447"/>
    </row>
    <row r="19" spans="1:16" ht="30.6" customHeight="1" x14ac:dyDescent="0.25">
      <c r="A19" s="166">
        <f>'Smlouvy, zakázky a jiné potřeby'!A21</f>
        <v>0</v>
      </c>
      <c r="B19" s="121" t="s">
        <v>228</v>
      </c>
      <c r="C19" s="167">
        <f>'Smlouvy, zakázky a jiné potřeby'!C21</f>
        <v>0</v>
      </c>
      <c r="D19" s="167">
        <f>'Smlouvy, zakázky a jiné potřeby'!D21</f>
        <v>0</v>
      </c>
      <c r="E19" s="167">
        <f>'Smlouvy, zakázky a jiné potřeby'!E21</f>
        <v>0</v>
      </c>
      <c r="F19" s="167">
        <f>'Smlouvy, zakázky a jiné potřeby'!G21</f>
        <v>0</v>
      </c>
      <c r="G19" s="167">
        <f>'Smlouvy, zakázky a jiné potřeby'!H21</f>
        <v>0</v>
      </c>
      <c r="H19" s="102">
        <f t="shared" ref="H19:H82" si="6">SUM(I19:P19)</f>
        <v>0</v>
      </c>
      <c r="I19" s="479"/>
      <c r="J19" s="479"/>
      <c r="K19" s="479"/>
      <c r="L19" s="479"/>
      <c r="M19" s="479"/>
      <c r="N19" s="479"/>
      <c r="O19" s="447"/>
      <c r="P19" s="447"/>
    </row>
    <row r="20" spans="1:16" ht="30.6" customHeight="1" x14ac:dyDescent="0.25">
      <c r="A20" s="166">
        <f>'Smlouvy, zakázky a jiné potřeby'!A22</f>
        <v>0</v>
      </c>
      <c r="B20" s="121" t="s">
        <v>229</v>
      </c>
      <c r="C20" s="167">
        <f>'Smlouvy, zakázky a jiné potřeby'!C22</f>
        <v>0</v>
      </c>
      <c r="D20" s="167">
        <f>'Smlouvy, zakázky a jiné potřeby'!D22</f>
        <v>0</v>
      </c>
      <c r="E20" s="167">
        <f>'Smlouvy, zakázky a jiné potřeby'!E22</f>
        <v>0</v>
      </c>
      <c r="F20" s="167">
        <f>'Smlouvy, zakázky a jiné potřeby'!G22</f>
        <v>0</v>
      </c>
      <c r="G20" s="167">
        <f>'Smlouvy, zakázky a jiné potřeby'!H22</f>
        <v>0</v>
      </c>
      <c r="H20" s="102">
        <f t="shared" si="6"/>
        <v>0</v>
      </c>
      <c r="I20" s="479"/>
      <c r="J20" s="479"/>
      <c r="K20" s="479"/>
      <c r="L20" s="479"/>
      <c r="M20" s="479"/>
      <c r="N20" s="479"/>
      <c r="O20" s="447"/>
      <c r="P20" s="447"/>
    </row>
    <row r="21" spans="1:16" ht="14.45" customHeight="1" x14ac:dyDescent="0.25">
      <c r="A21" s="166">
        <f>'Smlouvy, zakázky a jiné potřeby'!A23</f>
        <v>0</v>
      </c>
      <c r="B21" s="121" t="s">
        <v>230</v>
      </c>
      <c r="C21" s="167">
        <f>'Smlouvy, zakázky a jiné potřeby'!C23</f>
        <v>0</v>
      </c>
      <c r="D21" s="167">
        <f>'Smlouvy, zakázky a jiné potřeby'!D23</f>
        <v>0</v>
      </c>
      <c r="E21" s="167">
        <f>'Smlouvy, zakázky a jiné potřeby'!E23</f>
        <v>0</v>
      </c>
      <c r="F21" s="167">
        <f>'Smlouvy, zakázky a jiné potřeby'!G23</f>
        <v>0</v>
      </c>
      <c r="G21" s="167">
        <f>'Smlouvy, zakázky a jiné potřeby'!H23</f>
        <v>0</v>
      </c>
      <c r="H21" s="102">
        <f t="shared" si="6"/>
        <v>0</v>
      </c>
      <c r="I21" s="479"/>
      <c r="J21" s="479"/>
      <c r="K21" s="479"/>
      <c r="L21" s="479"/>
      <c r="M21" s="479"/>
      <c r="N21" s="479"/>
      <c r="O21" s="447"/>
      <c r="P21" s="447"/>
    </row>
    <row r="22" spans="1:16" ht="14.45" customHeight="1" x14ac:dyDescent="0.25">
      <c r="A22" s="166">
        <f>'Smlouvy, zakázky a jiné potřeby'!A24</f>
        <v>0</v>
      </c>
      <c r="B22" s="121" t="s">
        <v>231</v>
      </c>
      <c r="C22" s="167">
        <f>'Smlouvy, zakázky a jiné potřeby'!C24</f>
        <v>0</v>
      </c>
      <c r="D22" s="167">
        <f>'Smlouvy, zakázky a jiné potřeby'!D24</f>
        <v>0</v>
      </c>
      <c r="E22" s="167">
        <f>'Smlouvy, zakázky a jiné potřeby'!E24</f>
        <v>0</v>
      </c>
      <c r="F22" s="167">
        <f>'Smlouvy, zakázky a jiné potřeby'!G24</f>
        <v>0</v>
      </c>
      <c r="G22" s="167">
        <f>'Smlouvy, zakázky a jiné potřeby'!H24</f>
        <v>0</v>
      </c>
      <c r="H22" s="102">
        <f t="shared" si="6"/>
        <v>0</v>
      </c>
      <c r="I22" s="479"/>
      <c r="J22" s="479"/>
      <c r="K22" s="479"/>
      <c r="L22" s="479"/>
      <c r="M22" s="479"/>
      <c r="N22" s="479"/>
      <c r="O22" s="447"/>
      <c r="P22" s="447"/>
    </row>
    <row r="23" spans="1:16" ht="14.45" customHeight="1" x14ac:dyDescent="0.25">
      <c r="A23" s="166">
        <f>'Smlouvy, zakázky a jiné potřeby'!A25</f>
        <v>0</v>
      </c>
      <c r="B23" s="121" t="s">
        <v>232</v>
      </c>
      <c r="C23" s="167">
        <f>'Smlouvy, zakázky a jiné potřeby'!C25</f>
        <v>0</v>
      </c>
      <c r="D23" s="167">
        <f>'Smlouvy, zakázky a jiné potřeby'!D25</f>
        <v>0</v>
      </c>
      <c r="E23" s="167">
        <f>'Smlouvy, zakázky a jiné potřeby'!E25</f>
        <v>0</v>
      </c>
      <c r="F23" s="167">
        <f>'Smlouvy, zakázky a jiné potřeby'!G25</f>
        <v>0</v>
      </c>
      <c r="G23" s="167">
        <f>'Smlouvy, zakázky a jiné potřeby'!H25</f>
        <v>0</v>
      </c>
      <c r="H23" s="102">
        <f t="shared" si="6"/>
        <v>0</v>
      </c>
      <c r="I23" s="479"/>
      <c r="J23" s="479"/>
      <c r="K23" s="479"/>
      <c r="L23" s="479"/>
      <c r="M23" s="479"/>
      <c r="N23" s="479"/>
      <c r="O23" s="447"/>
      <c r="P23" s="447"/>
    </row>
    <row r="24" spans="1:16" ht="14.45" customHeight="1" x14ac:dyDescent="0.25">
      <c r="A24" s="166">
        <f>'Smlouvy, zakázky a jiné potřeby'!A26</f>
        <v>0</v>
      </c>
      <c r="B24" s="121" t="s">
        <v>233</v>
      </c>
      <c r="C24" s="167">
        <f>'Smlouvy, zakázky a jiné potřeby'!C26</f>
        <v>0</v>
      </c>
      <c r="D24" s="167">
        <f>'Smlouvy, zakázky a jiné potřeby'!D26</f>
        <v>0</v>
      </c>
      <c r="E24" s="167">
        <f>'Smlouvy, zakázky a jiné potřeby'!E26</f>
        <v>0</v>
      </c>
      <c r="F24" s="167">
        <f>'Smlouvy, zakázky a jiné potřeby'!G26</f>
        <v>0</v>
      </c>
      <c r="G24" s="167">
        <f>'Smlouvy, zakázky a jiné potřeby'!H26</f>
        <v>0</v>
      </c>
      <c r="H24" s="102">
        <f t="shared" si="6"/>
        <v>0</v>
      </c>
      <c r="I24" s="479"/>
      <c r="J24" s="479"/>
      <c r="K24" s="479"/>
      <c r="L24" s="479"/>
      <c r="M24" s="479"/>
      <c r="N24" s="479"/>
      <c r="O24" s="447"/>
      <c r="P24" s="447"/>
    </row>
    <row r="25" spans="1:16" ht="14.45" customHeight="1" x14ac:dyDescent="0.25">
      <c r="A25" s="166">
        <f>'Smlouvy, zakázky a jiné potřeby'!A27</f>
        <v>0</v>
      </c>
      <c r="B25" s="121" t="s">
        <v>234</v>
      </c>
      <c r="C25" s="167">
        <f>'Smlouvy, zakázky a jiné potřeby'!C27</f>
        <v>0</v>
      </c>
      <c r="D25" s="167">
        <f>'Smlouvy, zakázky a jiné potřeby'!D27</f>
        <v>0</v>
      </c>
      <c r="E25" s="167">
        <f>'Smlouvy, zakázky a jiné potřeby'!E27</f>
        <v>0</v>
      </c>
      <c r="F25" s="167">
        <f>'Smlouvy, zakázky a jiné potřeby'!G27</f>
        <v>0</v>
      </c>
      <c r="G25" s="167">
        <f>'Smlouvy, zakázky a jiné potřeby'!H27</f>
        <v>0</v>
      </c>
      <c r="H25" s="102">
        <f t="shared" si="6"/>
        <v>0</v>
      </c>
      <c r="I25" s="479"/>
      <c r="J25" s="479"/>
      <c r="K25" s="479"/>
      <c r="L25" s="479"/>
      <c r="M25" s="479"/>
      <c r="N25" s="479"/>
      <c r="O25" s="447"/>
      <c r="P25" s="447"/>
    </row>
    <row r="26" spans="1:16" ht="14.45" customHeight="1" x14ac:dyDescent="0.25">
      <c r="A26" s="166">
        <f>'Smlouvy, zakázky a jiné potřeby'!A28</f>
        <v>0</v>
      </c>
      <c r="B26" s="121" t="s">
        <v>235</v>
      </c>
      <c r="C26" s="167">
        <f>'Smlouvy, zakázky a jiné potřeby'!C28</f>
        <v>0</v>
      </c>
      <c r="D26" s="167">
        <f>'Smlouvy, zakázky a jiné potřeby'!D28</f>
        <v>0</v>
      </c>
      <c r="E26" s="167">
        <f>'Smlouvy, zakázky a jiné potřeby'!E28</f>
        <v>0</v>
      </c>
      <c r="F26" s="167">
        <f>'Smlouvy, zakázky a jiné potřeby'!G28</f>
        <v>0</v>
      </c>
      <c r="G26" s="167">
        <f>'Smlouvy, zakázky a jiné potřeby'!H28</f>
        <v>0</v>
      </c>
      <c r="H26" s="102">
        <f t="shared" si="6"/>
        <v>0</v>
      </c>
      <c r="I26" s="479"/>
      <c r="J26" s="479"/>
      <c r="K26" s="479"/>
      <c r="L26" s="479"/>
      <c r="M26" s="479"/>
      <c r="N26" s="479"/>
      <c r="O26" s="447"/>
      <c r="P26" s="447"/>
    </row>
    <row r="27" spans="1:16" ht="30.6" customHeight="1" x14ac:dyDescent="0.25">
      <c r="A27" s="166">
        <f>'Smlouvy, zakázky a jiné potřeby'!A29</f>
        <v>0</v>
      </c>
      <c r="B27" s="121" t="s">
        <v>236</v>
      </c>
      <c r="C27" s="167">
        <f>'Smlouvy, zakázky a jiné potřeby'!C29</f>
        <v>0</v>
      </c>
      <c r="D27" s="167">
        <f>'Smlouvy, zakázky a jiné potřeby'!D29</f>
        <v>0</v>
      </c>
      <c r="E27" s="167">
        <f>'Smlouvy, zakázky a jiné potřeby'!E29</f>
        <v>0</v>
      </c>
      <c r="F27" s="167">
        <f>'Smlouvy, zakázky a jiné potřeby'!G29</f>
        <v>0</v>
      </c>
      <c r="G27" s="167">
        <f>'Smlouvy, zakázky a jiné potřeby'!H29</f>
        <v>0</v>
      </c>
      <c r="H27" s="102">
        <f t="shared" si="6"/>
        <v>0</v>
      </c>
      <c r="I27" s="479"/>
      <c r="J27" s="479"/>
      <c r="K27" s="479"/>
      <c r="L27" s="479"/>
      <c r="M27" s="479"/>
      <c r="N27" s="479"/>
      <c r="O27" s="447"/>
      <c r="P27" s="447"/>
    </row>
    <row r="28" spans="1:16" ht="30.6" customHeight="1" x14ac:dyDescent="0.25">
      <c r="A28" s="166">
        <f>'Smlouvy, zakázky a jiné potřeby'!A30</f>
        <v>0</v>
      </c>
      <c r="B28" s="121" t="s">
        <v>237</v>
      </c>
      <c r="C28" s="167">
        <f>'Smlouvy, zakázky a jiné potřeby'!C30</f>
        <v>0</v>
      </c>
      <c r="D28" s="167">
        <f>'Smlouvy, zakázky a jiné potřeby'!D30</f>
        <v>0</v>
      </c>
      <c r="E28" s="167">
        <f>'Smlouvy, zakázky a jiné potřeby'!E30</f>
        <v>0</v>
      </c>
      <c r="F28" s="167">
        <f>'Smlouvy, zakázky a jiné potřeby'!G30</f>
        <v>0</v>
      </c>
      <c r="G28" s="167">
        <f>'Smlouvy, zakázky a jiné potřeby'!H30</f>
        <v>0</v>
      </c>
      <c r="H28" s="102">
        <f t="shared" si="6"/>
        <v>0</v>
      </c>
      <c r="I28" s="479"/>
      <c r="J28" s="479"/>
      <c r="K28" s="479"/>
      <c r="L28" s="479"/>
      <c r="M28" s="479"/>
      <c r="N28" s="479"/>
      <c r="O28" s="447"/>
      <c r="P28" s="447"/>
    </row>
    <row r="29" spans="1:16" ht="20.45" customHeight="1" x14ac:dyDescent="0.25">
      <c r="A29" s="166">
        <f>'Smlouvy, zakázky a jiné potřeby'!A31</f>
        <v>0</v>
      </c>
      <c r="B29" s="121" t="s">
        <v>238</v>
      </c>
      <c r="C29" s="167">
        <f>'Smlouvy, zakázky a jiné potřeby'!C31</f>
        <v>0</v>
      </c>
      <c r="D29" s="167">
        <f>'Smlouvy, zakázky a jiné potřeby'!D31</f>
        <v>0</v>
      </c>
      <c r="E29" s="167">
        <f>'Smlouvy, zakázky a jiné potřeby'!E31</f>
        <v>0</v>
      </c>
      <c r="F29" s="167">
        <f>'Smlouvy, zakázky a jiné potřeby'!G31</f>
        <v>0</v>
      </c>
      <c r="G29" s="167">
        <f>'Smlouvy, zakázky a jiné potřeby'!H31</f>
        <v>0</v>
      </c>
      <c r="H29" s="102">
        <f t="shared" si="6"/>
        <v>0</v>
      </c>
      <c r="I29" s="479"/>
      <c r="J29" s="479"/>
      <c r="K29" s="479"/>
      <c r="L29" s="479"/>
      <c r="M29" s="479"/>
      <c r="N29" s="479"/>
      <c r="O29" s="447"/>
      <c r="P29" s="447"/>
    </row>
    <row r="30" spans="1:16" ht="14.45" customHeight="1" x14ac:dyDescent="0.25">
      <c r="A30" s="166">
        <f>'Smlouvy, zakázky a jiné potřeby'!A32</f>
        <v>0</v>
      </c>
      <c r="B30" s="121" t="s">
        <v>239</v>
      </c>
      <c r="C30" s="167">
        <f>'Smlouvy, zakázky a jiné potřeby'!C32</f>
        <v>0</v>
      </c>
      <c r="D30" s="167">
        <f>'Smlouvy, zakázky a jiné potřeby'!D32</f>
        <v>0</v>
      </c>
      <c r="E30" s="167">
        <f>'Smlouvy, zakázky a jiné potřeby'!E32</f>
        <v>0</v>
      </c>
      <c r="F30" s="167">
        <f>'Smlouvy, zakázky a jiné potřeby'!G32</f>
        <v>0</v>
      </c>
      <c r="G30" s="167">
        <f>'Smlouvy, zakázky a jiné potřeby'!H32</f>
        <v>0</v>
      </c>
      <c r="H30" s="102">
        <f>SUM(I30:P30)</f>
        <v>0</v>
      </c>
      <c r="I30" s="479"/>
      <c r="J30" s="479"/>
      <c r="K30" s="479"/>
      <c r="L30" s="479"/>
      <c r="M30" s="479"/>
      <c r="N30" s="479"/>
      <c r="O30" s="447"/>
      <c r="P30" s="447"/>
    </row>
    <row r="31" spans="1:16" ht="14.45" customHeight="1" x14ac:dyDescent="0.25">
      <c r="A31" s="166">
        <f>'Smlouvy, zakázky a jiné potřeby'!A33</f>
        <v>0</v>
      </c>
      <c r="B31" s="121" t="s">
        <v>240</v>
      </c>
      <c r="C31" s="167">
        <f>'Smlouvy, zakázky a jiné potřeby'!C33</f>
        <v>0</v>
      </c>
      <c r="D31" s="167">
        <f>'Smlouvy, zakázky a jiné potřeby'!D33</f>
        <v>0</v>
      </c>
      <c r="E31" s="167">
        <f>'Smlouvy, zakázky a jiné potřeby'!E33</f>
        <v>0</v>
      </c>
      <c r="F31" s="167">
        <f>'Smlouvy, zakázky a jiné potřeby'!G33</f>
        <v>0</v>
      </c>
      <c r="G31" s="167">
        <f>'Smlouvy, zakázky a jiné potřeby'!H33</f>
        <v>0</v>
      </c>
      <c r="H31" s="102">
        <f t="shared" si="6"/>
        <v>0</v>
      </c>
      <c r="I31" s="479"/>
      <c r="J31" s="479"/>
      <c r="K31" s="479"/>
      <c r="L31" s="479"/>
      <c r="M31" s="479"/>
      <c r="N31" s="479"/>
      <c r="O31" s="447"/>
      <c r="P31" s="447"/>
    </row>
    <row r="32" spans="1:16" ht="20.45" customHeight="1" x14ac:dyDescent="0.25">
      <c r="A32" s="166">
        <f>'Smlouvy, zakázky a jiné potřeby'!A34</f>
        <v>0</v>
      </c>
      <c r="B32" s="121" t="s">
        <v>241</v>
      </c>
      <c r="C32" s="167">
        <f>'Smlouvy, zakázky a jiné potřeby'!C34</f>
        <v>0</v>
      </c>
      <c r="D32" s="167">
        <f>'Smlouvy, zakázky a jiné potřeby'!D34</f>
        <v>0</v>
      </c>
      <c r="E32" s="167">
        <f>'Smlouvy, zakázky a jiné potřeby'!E34</f>
        <v>0</v>
      </c>
      <c r="F32" s="167">
        <f>'Smlouvy, zakázky a jiné potřeby'!G34</f>
        <v>0</v>
      </c>
      <c r="G32" s="167">
        <f>'Smlouvy, zakázky a jiné potřeby'!H34</f>
        <v>0</v>
      </c>
      <c r="H32" s="102">
        <f t="shared" si="6"/>
        <v>0</v>
      </c>
      <c r="I32" s="479"/>
      <c r="J32" s="479"/>
      <c r="K32" s="479"/>
      <c r="L32" s="479"/>
      <c r="M32" s="479"/>
      <c r="N32" s="479"/>
      <c r="O32" s="447"/>
      <c r="P32" s="447"/>
    </row>
    <row r="33" spans="1:16" ht="14.45" customHeight="1" x14ac:dyDescent="0.25">
      <c r="A33" s="166">
        <f>'Smlouvy, zakázky a jiné potřeby'!A35</f>
        <v>0</v>
      </c>
      <c r="B33" s="121" t="s">
        <v>242</v>
      </c>
      <c r="C33" s="167">
        <f>'Smlouvy, zakázky a jiné potřeby'!C35</f>
        <v>0</v>
      </c>
      <c r="D33" s="167">
        <f>'Smlouvy, zakázky a jiné potřeby'!D35</f>
        <v>0</v>
      </c>
      <c r="E33" s="167">
        <f>'Smlouvy, zakázky a jiné potřeby'!E35</f>
        <v>0</v>
      </c>
      <c r="F33" s="167">
        <f>'Smlouvy, zakázky a jiné potřeby'!G35</f>
        <v>0</v>
      </c>
      <c r="G33" s="167">
        <f>'Smlouvy, zakázky a jiné potřeby'!H35</f>
        <v>0</v>
      </c>
      <c r="H33" s="102">
        <f t="shared" si="6"/>
        <v>0</v>
      </c>
      <c r="I33" s="479"/>
      <c r="J33" s="479"/>
      <c r="K33" s="479"/>
      <c r="L33" s="479"/>
      <c r="M33" s="479"/>
      <c r="N33" s="479"/>
      <c r="O33" s="447"/>
      <c r="P33" s="447"/>
    </row>
    <row r="34" spans="1:16" ht="14.45" customHeight="1" x14ac:dyDescent="0.25">
      <c r="A34" s="166">
        <f>'Smlouvy, zakázky a jiné potřeby'!A36</f>
        <v>0</v>
      </c>
      <c r="B34" s="121" t="s">
        <v>243</v>
      </c>
      <c r="C34" s="167">
        <f>'Smlouvy, zakázky a jiné potřeby'!C36</f>
        <v>0</v>
      </c>
      <c r="D34" s="167">
        <f>'Smlouvy, zakázky a jiné potřeby'!D36</f>
        <v>0</v>
      </c>
      <c r="E34" s="167">
        <f>'Smlouvy, zakázky a jiné potřeby'!E36</f>
        <v>0</v>
      </c>
      <c r="F34" s="167">
        <f>'Smlouvy, zakázky a jiné potřeby'!G36</f>
        <v>0</v>
      </c>
      <c r="G34" s="167">
        <f>'Smlouvy, zakázky a jiné potřeby'!H36</f>
        <v>0</v>
      </c>
      <c r="H34" s="102">
        <f t="shared" si="6"/>
        <v>0</v>
      </c>
      <c r="I34" s="479"/>
      <c r="J34" s="479"/>
      <c r="K34" s="479"/>
      <c r="L34" s="479"/>
      <c r="M34" s="479"/>
      <c r="N34" s="479"/>
      <c r="O34" s="447"/>
      <c r="P34" s="447"/>
    </row>
    <row r="35" spans="1:16" ht="14.45" customHeight="1" x14ac:dyDescent="0.25">
      <c r="A35" s="166">
        <f>'Smlouvy, zakázky a jiné potřeby'!A37</f>
        <v>0</v>
      </c>
      <c r="B35" s="121" t="s">
        <v>244</v>
      </c>
      <c r="C35" s="167">
        <f>'Smlouvy, zakázky a jiné potřeby'!C37</f>
        <v>0</v>
      </c>
      <c r="D35" s="167">
        <f>'Smlouvy, zakázky a jiné potřeby'!D37</f>
        <v>0</v>
      </c>
      <c r="E35" s="167">
        <f>'Smlouvy, zakázky a jiné potřeby'!E37</f>
        <v>0</v>
      </c>
      <c r="F35" s="167">
        <f>'Smlouvy, zakázky a jiné potřeby'!G37</f>
        <v>0</v>
      </c>
      <c r="G35" s="167">
        <f>'Smlouvy, zakázky a jiné potřeby'!H37</f>
        <v>0</v>
      </c>
      <c r="H35" s="102">
        <f t="shared" si="6"/>
        <v>0</v>
      </c>
      <c r="I35" s="479"/>
      <c r="J35" s="479"/>
      <c r="K35" s="479"/>
      <c r="L35" s="479"/>
      <c r="M35" s="479"/>
      <c r="N35" s="479"/>
      <c r="O35" s="447"/>
      <c r="P35" s="447"/>
    </row>
    <row r="36" spans="1:16" ht="14.45" customHeight="1" x14ac:dyDescent="0.25">
      <c r="A36" s="166">
        <f>'Smlouvy, zakázky a jiné potřeby'!A38</f>
        <v>0</v>
      </c>
      <c r="B36" s="121" t="s">
        <v>245</v>
      </c>
      <c r="C36" s="167">
        <f>'Smlouvy, zakázky a jiné potřeby'!C38</f>
        <v>0</v>
      </c>
      <c r="D36" s="167">
        <f>'Smlouvy, zakázky a jiné potřeby'!D38</f>
        <v>0</v>
      </c>
      <c r="E36" s="167">
        <f>'Smlouvy, zakázky a jiné potřeby'!E38</f>
        <v>0</v>
      </c>
      <c r="F36" s="167">
        <f>'Smlouvy, zakázky a jiné potřeby'!G38</f>
        <v>0</v>
      </c>
      <c r="G36" s="167">
        <f>'Smlouvy, zakázky a jiné potřeby'!H38</f>
        <v>0</v>
      </c>
      <c r="H36" s="102">
        <f t="shared" si="6"/>
        <v>0</v>
      </c>
      <c r="I36" s="479"/>
      <c r="J36" s="479"/>
      <c r="K36" s="479"/>
      <c r="L36" s="479"/>
      <c r="M36" s="479"/>
      <c r="N36" s="479"/>
      <c r="O36" s="447"/>
      <c r="P36" s="447"/>
    </row>
    <row r="37" spans="1:16" ht="14.45" customHeight="1" x14ac:dyDescent="0.25">
      <c r="A37" s="166">
        <f>'Smlouvy, zakázky a jiné potřeby'!A39</f>
        <v>0</v>
      </c>
      <c r="B37" s="121" t="s">
        <v>246</v>
      </c>
      <c r="C37" s="167">
        <f>'Smlouvy, zakázky a jiné potřeby'!C39</f>
        <v>0</v>
      </c>
      <c r="D37" s="167">
        <f>'Smlouvy, zakázky a jiné potřeby'!D39</f>
        <v>0</v>
      </c>
      <c r="E37" s="167">
        <f>'Smlouvy, zakázky a jiné potřeby'!E39</f>
        <v>0</v>
      </c>
      <c r="F37" s="167">
        <f>'Smlouvy, zakázky a jiné potřeby'!G39</f>
        <v>0</v>
      </c>
      <c r="G37" s="167">
        <f>'Smlouvy, zakázky a jiné potřeby'!H39</f>
        <v>0</v>
      </c>
      <c r="H37" s="102">
        <f t="shared" si="6"/>
        <v>0</v>
      </c>
      <c r="I37" s="479"/>
      <c r="J37" s="479"/>
      <c r="K37" s="479"/>
      <c r="L37" s="479"/>
      <c r="M37" s="479"/>
      <c r="N37" s="479"/>
      <c r="O37" s="447"/>
      <c r="P37" s="447"/>
    </row>
    <row r="38" spans="1:16" ht="14.45" customHeight="1" x14ac:dyDescent="0.25">
      <c r="A38" s="166">
        <f>'Smlouvy, zakázky a jiné potřeby'!A40</f>
        <v>0</v>
      </c>
      <c r="B38" s="121" t="s">
        <v>247</v>
      </c>
      <c r="C38" s="167">
        <f>'Smlouvy, zakázky a jiné potřeby'!C40</f>
        <v>0</v>
      </c>
      <c r="D38" s="167">
        <f>'Smlouvy, zakázky a jiné potřeby'!D40</f>
        <v>0</v>
      </c>
      <c r="E38" s="167">
        <f>'Smlouvy, zakázky a jiné potřeby'!E40</f>
        <v>0</v>
      </c>
      <c r="F38" s="167">
        <f>'Smlouvy, zakázky a jiné potřeby'!G40</f>
        <v>0</v>
      </c>
      <c r="G38" s="167">
        <f>'Smlouvy, zakázky a jiné potřeby'!H40</f>
        <v>0</v>
      </c>
      <c r="H38" s="102">
        <f t="shared" si="6"/>
        <v>0</v>
      </c>
      <c r="I38" s="479"/>
      <c r="J38" s="479"/>
      <c r="K38" s="479"/>
      <c r="L38" s="479"/>
      <c r="M38" s="479"/>
      <c r="N38" s="479"/>
      <c r="O38" s="447"/>
      <c r="P38" s="447"/>
    </row>
    <row r="39" spans="1:16" ht="14.45" customHeight="1" x14ac:dyDescent="0.25">
      <c r="A39" s="166">
        <f>'Smlouvy, zakázky a jiné potřeby'!A41</f>
        <v>0</v>
      </c>
      <c r="B39" s="121" t="s">
        <v>248</v>
      </c>
      <c r="C39" s="167">
        <f>'Smlouvy, zakázky a jiné potřeby'!C41</f>
        <v>0</v>
      </c>
      <c r="D39" s="167">
        <f>'Smlouvy, zakázky a jiné potřeby'!D41</f>
        <v>0</v>
      </c>
      <c r="E39" s="167">
        <f>'Smlouvy, zakázky a jiné potřeby'!E41</f>
        <v>0</v>
      </c>
      <c r="F39" s="167">
        <f>'Smlouvy, zakázky a jiné potřeby'!G41</f>
        <v>0</v>
      </c>
      <c r="G39" s="167">
        <f>'Smlouvy, zakázky a jiné potřeby'!H41</f>
        <v>0</v>
      </c>
      <c r="H39" s="102">
        <f t="shared" si="6"/>
        <v>0</v>
      </c>
      <c r="I39" s="479"/>
      <c r="J39" s="479"/>
      <c r="K39" s="479"/>
      <c r="L39" s="479"/>
      <c r="M39" s="479"/>
      <c r="N39" s="479"/>
      <c r="O39" s="447"/>
      <c r="P39" s="447"/>
    </row>
    <row r="40" spans="1:16" ht="30.6" customHeight="1" x14ac:dyDescent="0.25">
      <c r="A40" s="166">
        <f>'Smlouvy, zakázky a jiné potřeby'!A42</f>
        <v>0</v>
      </c>
      <c r="B40" s="121" t="s">
        <v>249</v>
      </c>
      <c r="C40" s="167">
        <f>'Smlouvy, zakázky a jiné potřeby'!C42</f>
        <v>0</v>
      </c>
      <c r="D40" s="167">
        <f>'Smlouvy, zakázky a jiné potřeby'!D42</f>
        <v>0</v>
      </c>
      <c r="E40" s="167">
        <f>'Smlouvy, zakázky a jiné potřeby'!E42</f>
        <v>0</v>
      </c>
      <c r="F40" s="167">
        <f>'Smlouvy, zakázky a jiné potřeby'!G42</f>
        <v>0</v>
      </c>
      <c r="G40" s="167">
        <f>'Smlouvy, zakázky a jiné potřeby'!H42</f>
        <v>0</v>
      </c>
      <c r="H40" s="102">
        <f t="shared" si="6"/>
        <v>0</v>
      </c>
      <c r="I40" s="479"/>
      <c r="J40" s="479"/>
      <c r="K40" s="479"/>
      <c r="L40" s="479"/>
      <c r="M40" s="479"/>
      <c r="N40" s="479"/>
      <c r="O40" s="447"/>
      <c r="P40" s="447"/>
    </row>
    <row r="41" spans="1:16" ht="30.6" customHeight="1" x14ac:dyDescent="0.25">
      <c r="A41" s="166">
        <f>'Smlouvy, zakázky a jiné potřeby'!A43</f>
        <v>0</v>
      </c>
      <c r="B41" s="121" t="s">
        <v>250</v>
      </c>
      <c r="C41" s="167">
        <f>'Smlouvy, zakázky a jiné potřeby'!C43</f>
        <v>0</v>
      </c>
      <c r="D41" s="167">
        <f>'Smlouvy, zakázky a jiné potřeby'!D43</f>
        <v>0</v>
      </c>
      <c r="E41" s="167">
        <f>'Smlouvy, zakázky a jiné potřeby'!E43</f>
        <v>0</v>
      </c>
      <c r="F41" s="167">
        <f>'Smlouvy, zakázky a jiné potřeby'!G43</f>
        <v>0</v>
      </c>
      <c r="G41" s="167">
        <f>'Smlouvy, zakázky a jiné potřeby'!H43</f>
        <v>0</v>
      </c>
      <c r="H41" s="102">
        <f t="shared" si="6"/>
        <v>0</v>
      </c>
      <c r="I41" s="479"/>
      <c r="J41" s="479"/>
      <c r="K41" s="479"/>
      <c r="L41" s="479"/>
      <c r="M41" s="479"/>
      <c r="N41" s="479"/>
      <c r="O41" s="447"/>
      <c r="P41" s="447"/>
    </row>
    <row r="42" spans="1:16" ht="14.45" customHeight="1" x14ac:dyDescent="0.25">
      <c r="A42" s="166">
        <f>'Smlouvy, zakázky a jiné potřeby'!A44</f>
        <v>0</v>
      </c>
      <c r="B42" s="121" t="s">
        <v>251</v>
      </c>
      <c r="C42" s="167">
        <f>'Smlouvy, zakázky a jiné potřeby'!C44</f>
        <v>0</v>
      </c>
      <c r="D42" s="167">
        <f>'Smlouvy, zakázky a jiné potřeby'!D44</f>
        <v>0</v>
      </c>
      <c r="E42" s="167">
        <f>'Smlouvy, zakázky a jiné potřeby'!E44</f>
        <v>0</v>
      </c>
      <c r="F42" s="167">
        <f>'Smlouvy, zakázky a jiné potřeby'!G44</f>
        <v>0</v>
      </c>
      <c r="G42" s="167">
        <f>'Smlouvy, zakázky a jiné potřeby'!H44</f>
        <v>0</v>
      </c>
      <c r="H42" s="102">
        <f t="shared" si="6"/>
        <v>0</v>
      </c>
      <c r="I42" s="479"/>
      <c r="J42" s="479"/>
      <c r="K42" s="479"/>
      <c r="L42" s="479"/>
      <c r="M42" s="479"/>
      <c r="N42" s="479"/>
      <c r="O42" s="447"/>
      <c r="P42" s="447"/>
    </row>
    <row r="43" spans="1:16" ht="14.45" customHeight="1" x14ac:dyDescent="0.25">
      <c r="A43" s="166">
        <f>'Smlouvy, zakázky a jiné potřeby'!A45</f>
        <v>0</v>
      </c>
      <c r="B43" s="121" t="s">
        <v>252</v>
      </c>
      <c r="C43" s="167">
        <f>'Smlouvy, zakázky a jiné potřeby'!C45</f>
        <v>0</v>
      </c>
      <c r="D43" s="167">
        <f>'Smlouvy, zakázky a jiné potřeby'!D45</f>
        <v>0</v>
      </c>
      <c r="E43" s="167">
        <f>'Smlouvy, zakázky a jiné potřeby'!E45</f>
        <v>0</v>
      </c>
      <c r="F43" s="167">
        <f>'Smlouvy, zakázky a jiné potřeby'!G45</f>
        <v>0</v>
      </c>
      <c r="G43" s="167">
        <f>'Smlouvy, zakázky a jiné potřeby'!H45</f>
        <v>0</v>
      </c>
      <c r="H43" s="102">
        <f t="shared" si="6"/>
        <v>0</v>
      </c>
      <c r="I43" s="479"/>
      <c r="J43" s="479"/>
      <c r="K43" s="479"/>
      <c r="L43" s="479"/>
      <c r="M43" s="479"/>
      <c r="N43" s="479"/>
      <c r="O43" s="447"/>
      <c r="P43" s="447"/>
    </row>
    <row r="44" spans="1:16" ht="14.45" customHeight="1" x14ac:dyDescent="0.25">
      <c r="A44" s="166">
        <f>'Smlouvy, zakázky a jiné potřeby'!A46</f>
        <v>0</v>
      </c>
      <c r="B44" s="121" t="s">
        <v>253</v>
      </c>
      <c r="C44" s="167">
        <f>'Smlouvy, zakázky a jiné potřeby'!C46</f>
        <v>0</v>
      </c>
      <c r="D44" s="167">
        <f>'Smlouvy, zakázky a jiné potřeby'!D46</f>
        <v>0</v>
      </c>
      <c r="E44" s="167">
        <f>'Smlouvy, zakázky a jiné potřeby'!E46</f>
        <v>0</v>
      </c>
      <c r="F44" s="167">
        <f>'Smlouvy, zakázky a jiné potřeby'!G46</f>
        <v>0</v>
      </c>
      <c r="G44" s="167">
        <f>'Smlouvy, zakázky a jiné potřeby'!H46</f>
        <v>0</v>
      </c>
      <c r="H44" s="102">
        <f t="shared" si="6"/>
        <v>0</v>
      </c>
      <c r="I44" s="479"/>
      <c r="J44" s="479"/>
      <c r="K44" s="479"/>
      <c r="L44" s="479"/>
      <c r="M44" s="479"/>
      <c r="N44" s="479"/>
      <c r="O44" s="447"/>
      <c r="P44" s="447"/>
    </row>
    <row r="45" spans="1:16" ht="14.45" customHeight="1" x14ac:dyDescent="0.25">
      <c r="A45" s="166">
        <f>'Smlouvy, zakázky a jiné potřeby'!A47</f>
        <v>0</v>
      </c>
      <c r="B45" s="121" t="s">
        <v>254</v>
      </c>
      <c r="C45" s="167">
        <f>'Smlouvy, zakázky a jiné potřeby'!C47</f>
        <v>0</v>
      </c>
      <c r="D45" s="167">
        <f>'Smlouvy, zakázky a jiné potřeby'!D47</f>
        <v>0</v>
      </c>
      <c r="E45" s="167">
        <f>'Smlouvy, zakázky a jiné potřeby'!E47</f>
        <v>0</v>
      </c>
      <c r="F45" s="167">
        <f>'Smlouvy, zakázky a jiné potřeby'!G47</f>
        <v>0</v>
      </c>
      <c r="G45" s="167">
        <f>'Smlouvy, zakázky a jiné potřeby'!H47</f>
        <v>0</v>
      </c>
      <c r="H45" s="102">
        <f t="shared" si="6"/>
        <v>0</v>
      </c>
      <c r="I45" s="479"/>
      <c r="J45" s="479"/>
      <c r="K45" s="479"/>
      <c r="L45" s="479"/>
      <c r="M45" s="479"/>
      <c r="N45" s="479"/>
      <c r="O45" s="447"/>
      <c r="P45" s="447"/>
    </row>
    <row r="46" spans="1:16" ht="20.45" customHeight="1" x14ac:dyDescent="0.25">
      <c r="A46" s="166">
        <f>'Smlouvy, zakázky a jiné potřeby'!A48</f>
        <v>0</v>
      </c>
      <c r="B46" s="121" t="s">
        <v>255</v>
      </c>
      <c r="C46" s="167">
        <f>'Smlouvy, zakázky a jiné potřeby'!C48</f>
        <v>0</v>
      </c>
      <c r="D46" s="167">
        <f>'Smlouvy, zakázky a jiné potřeby'!D48</f>
        <v>0</v>
      </c>
      <c r="E46" s="167">
        <f>'Smlouvy, zakázky a jiné potřeby'!E48</f>
        <v>0</v>
      </c>
      <c r="F46" s="167">
        <f>'Smlouvy, zakázky a jiné potřeby'!G48</f>
        <v>0</v>
      </c>
      <c r="G46" s="167">
        <f>'Smlouvy, zakázky a jiné potřeby'!H48</f>
        <v>0</v>
      </c>
      <c r="H46" s="102">
        <f t="shared" si="6"/>
        <v>0</v>
      </c>
      <c r="I46" s="479"/>
      <c r="J46" s="479"/>
      <c r="K46" s="479"/>
      <c r="L46" s="479"/>
      <c r="M46" s="479"/>
      <c r="N46" s="479"/>
      <c r="O46" s="447"/>
      <c r="P46" s="447"/>
    </row>
    <row r="47" spans="1:16" ht="20.45" customHeight="1" x14ac:dyDescent="0.25">
      <c r="A47" s="166">
        <f>'Smlouvy, zakázky a jiné potřeby'!A49</f>
        <v>0</v>
      </c>
      <c r="B47" s="121" t="s">
        <v>256</v>
      </c>
      <c r="C47" s="167">
        <f>'Smlouvy, zakázky a jiné potřeby'!C49</f>
        <v>0</v>
      </c>
      <c r="D47" s="167">
        <f>'Smlouvy, zakázky a jiné potřeby'!D49</f>
        <v>0</v>
      </c>
      <c r="E47" s="167">
        <f>'Smlouvy, zakázky a jiné potřeby'!E49</f>
        <v>0</v>
      </c>
      <c r="F47" s="167">
        <f>'Smlouvy, zakázky a jiné potřeby'!G49</f>
        <v>0</v>
      </c>
      <c r="G47" s="167">
        <f>'Smlouvy, zakázky a jiné potřeby'!H49</f>
        <v>0</v>
      </c>
      <c r="H47" s="102">
        <f t="shared" si="6"/>
        <v>0</v>
      </c>
      <c r="I47" s="479"/>
      <c r="J47" s="479"/>
      <c r="K47" s="479"/>
      <c r="L47" s="479"/>
      <c r="M47" s="479"/>
      <c r="N47" s="479"/>
      <c r="O47" s="447"/>
      <c r="P47" s="447"/>
    </row>
    <row r="48" spans="1:16" ht="20.45" customHeight="1" x14ac:dyDescent="0.25">
      <c r="A48" s="166">
        <f>'Smlouvy, zakázky a jiné potřeby'!A50</f>
        <v>0</v>
      </c>
      <c r="B48" s="121" t="s">
        <v>257</v>
      </c>
      <c r="C48" s="167">
        <f>'Smlouvy, zakázky a jiné potřeby'!C50</f>
        <v>0</v>
      </c>
      <c r="D48" s="167">
        <f>'Smlouvy, zakázky a jiné potřeby'!D50</f>
        <v>0</v>
      </c>
      <c r="E48" s="167">
        <f>'Smlouvy, zakázky a jiné potřeby'!E50</f>
        <v>0</v>
      </c>
      <c r="F48" s="167">
        <f>'Smlouvy, zakázky a jiné potřeby'!G50</f>
        <v>0</v>
      </c>
      <c r="G48" s="167">
        <f>'Smlouvy, zakázky a jiné potřeby'!H50</f>
        <v>0</v>
      </c>
      <c r="H48" s="102">
        <f t="shared" si="6"/>
        <v>0</v>
      </c>
      <c r="I48" s="479"/>
      <c r="J48" s="479"/>
      <c r="K48" s="479"/>
      <c r="L48" s="479"/>
      <c r="M48" s="479"/>
      <c r="N48" s="479"/>
      <c r="O48" s="447"/>
      <c r="P48" s="447"/>
    </row>
    <row r="49" spans="1:16" ht="14.45" customHeight="1" x14ac:dyDescent="0.25">
      <c r="A49" s="166">
        <f>'Smlouvy, zakázky a jiné potřeby'!A51</f>
        <v>0</v>
      </c>
      <c r="B49" s="121" t="s">
        <v>258</v>
      </c>
      <c r="C49" s="167">
        <f>'Smlouvy, zakázky a jiné potřeby'!C51</f>
        <v>0</v>
      </c>
      <c r="D49" s="167">
        <f>'Smlouvy, zakázky a jiné potřeby'!D51</f>
        <v>0</v>
      </c>
      <c r="E49" s="167">
        <f>'Smlouvy, zakázky a jiné potřeby'!E51</f>
        <v>0</v>
      </c>
      <c r="F49" s="167">
        <f>'Smlouvy, zakázky a jiné potřeby'!G51</f>
        <v>0</v>
      </c>
      <c r="G49" s="167">
        <f>'Smlouvy, zakázky a jiné potřeby'!H51</f>
        <v>0</v>
      </c>
      <c r="H49" s="102">
        <f t="shared" si="6"/>
        <v>0</v>
      </c>
      <c r="I49" s="479"/>
      <c r="J49" s="479"/>
      <c r="K49" s="479"/>
      <c r="L49" s="479"/>
      <c r="M49" s="479"/>
      <c r="N49" s="479"/>
      <c r="O49" s="447"/>
      <c r="P49" s="447"/>
    </row>
    <row r="50" spans="1:16" ht="14.45" customHeight="1" x14ac:dyDescent="0.25">
      <c r="A50" s="166">
        <f>'Smlouvy, zakázky a jiné potřeby'!A52</f>
        <v>0</v>
      </c>
      <c r="B50" s="121" t="s">
        <v>259</v>
      </c>
      <c r="C50" s="167">
        <f>'Smlouvy, zakázky a jiné potřeby'!C52</f>
        <v>0</v>
      </c>
      <c r="D50" s="167">
        <f>'Smlouvy, zakázky a jiné potřeby'!D52</f>
        <v>0</v>
      </c>
      <c r="E50" s="167">
        <f>'Smlouvy, zakázky a jiné potřeby'!E52</f>
        <v>0</v>
      </c>
      <c r="F50" s="167">
        <f>'Smlouvy, zakázky a jiné potřeby'!G52</f>
        <v>0</v>
      </c>
      <c r="G50" s="167">
        <f>'Smlouvy, zakázky a jiné potřeby'!H52</f>
        <v>0</v>
      </c>
      <c r="H50" s="102">
        <f t="shared" si="6"/>
        <v>0</v>
      </c>
      <c r="I50" s="447"/>
      <c r="J50" s="447"/>
      <c r="K50" s="447"/>
      <c r="L50" s="447"/>
      <c r="M50" s="447"/>
      <c r="N50" s="447"/>
      <c r="O50" s="447"/>
      <c r="P50" s="447"/>
    </row>
    <row r="51" spans="1:16" ht="14.45" customHeight="1" x14ac:dyDescent="0.25">
      <c r="A51" s="166">
        <f>'Smlouvy, zakázky a jiné potřeby'!A53</f>
        <v>0</v>
      </c>
      <c r="B51" s="121" t="s">
        <v>266</v>
      </c>
      <c r="C51" s="167">
        <f>'Smlouvy, zakázky a jiné potřeby'!C53</f>
        <v>0</v>
      </c>
      <c r="D51" s="167">
        <f>'Smlouvy, zakázky a jiné potřeby'!D53</f>
        <v>0</v>
      </c>
      <c r="E51" s="167">
        <f>'Smlouvy, zakázky a jiné potřeby'!E53</f>
        <v>0</v>
      </c>
      <c r="F51" s="167">
        <f>'Smlouvy, zakázky a jiné potřeby'!G53</f>
        <v>0</v>
      </c>
      <c r="G51" s="167">
        <f>'Smlouvy, zakázky a jiné potřeby'!H53</f>
        <v>0</v>
      </c>
      <c r="H51" s="102">
        <f t="shared" si="6"/>
        <v>0</v>
      </c>
      <c r="I51" s="447"/>
      <c r="J51" s="447"/>
      <c r="K51" s="447"/>
      <c r="L51" s="447"/>
      <c r="M51" s="447"/>
      <c r="N51" s="447"/>
      <c r="O51" s="447"/>
      <c r="P51" s="447"/>
    </row>
    <row r="52" spans="1:16" ht="14.45" customHeight="1" x14ac:dyDescent="0.25">
      <c r="A52" s="166">
        <f>'Smlouvy, zakázky a jiné potřeby'!A54</f>
        <v>0</v>
      </c>
      <c r="B52" s="121" t="s">
        <v>267</v>
      </c>
      <c r="C52" s="167">
        <f>'Smlouvy, zakázky a jiné potřeby'!C54</f>
        <v>0</v>
      </c>
      <c r="D52" s="167">
        <f>'Smlouvy, zakázky a jiné potřeby'!D54</f>
        <v>0</v>
      </c>
      <c r="E52" s="167">
        <f>'Smlouvy, zakázky a jiné potřeby'!E54</f>
        <v>0</v>
      </c>
      <c r="F52" s="167">
        <f>'Smlouvy, zakázky a jiné potřeby'!G54</f>
        <v>0</v>
      </c>
      <c r="G52" s="167">
        <f>'Smlouvy, zakázky a jiné potřeby'!H54</f>
        <v>0</v>
      </c>
      <c r="H52" s="102">
        <f t="shared" si="6"/>
        <v>0</v>
      </c>
      <c r="I52" s="447"/>
      <c r="J52" s="447"/>
      <c r="K52" s="447"/>
      <c r="L52" s="447"/>
      <c r="M52" s="447"/>
      <c r="N52" s="447"/>
      <c r="O52" s="447"/>
      <c r="P52" s="447"/>
    </row>
    <row r="53" spans="1:16" ht="14.45" customHeight="1" x14ac:dyDescent="0.25">
      <c r="A53" s="166">
        <f>'Smlouvy, zakázky a jiné potřeby'!A55</f>
        <v>0</v>
      </c>
      <c r="B53" s="121" t="s">
        <v>268</v>
      </c>
      <c r="C53" s="167">
        <f>'Smlouvy, zakázky a jiné potřeby'!C55</f>
        <v>0</v>
      </c>
      <c r="D53" s="167">
        <f>'Smlouvy, zakázky a jiné potřeby'!D55</f>
        <v>0</v>
      </c>
      <c r="E53" s="167">
        <f>'Smlouvy, zakázky a jiné potřeby'!E55</f>
        <v>0</v>
      </c>
      <c r="F53" s="167">
        <f>'Smlouvy, zakázky a jiné potřeby'!G55</f>
        <v>0</v>
      </c>
      <c r="G53" s="167">
        <f>'Smlouvy, zakázky a jiné potřeby'!H55</f>
        <v>0</v>
      </c>
      <c r="H53" s="102">
        <f t="shared" si="6"/>
        <v>0</v>
      </c>
      <c r="I53" s="447"/>
      <c r="J53" s="447"/>
      <c r="K53" s="447"/>
      <c r="L53" s="447"/>
      <c r="M53" s="447"/>
      <c r="N53" s="447"/>
      <c r="O53" s="447"/>
      <c r="P53" s="447"/>
    </row>
    <row r="54" spans="1:16" ht="14.45" customHeight="1" x14ac:dyDescent="0.25">
      <c r="A54" s="166">
        <f>'Smlouvy, zakázky a jiné potřeby'!A56</f>
        <v>0</v>
      </c>
      <c r="B54" s="121" t="s">
        <v>269</v>
      </c>
      <c r="C54" s="167">
        <f>'Smlouvy, zakázky a jiné potřeby'!C56</f>
        <v>0</v>
      </c>
      <c r="D54" s="167">
        <f>'Smlouvy, zakázky a jiné potřeby'!D56</f>
        <v>0</v>
      </c>
      <c r="E54" s="167">
        <f>'Smlouvy, zakázky a jiné potřeby'!E56</f>
        <v>0</v>
      </c>
      <c r="F54" s="167">
        <f>'Smlouvy, zakázky a jiné potřeby'!G56</f>
        <v>0</v>
      </c>
      <c r="G54" s="167">
        <f>'Smlouvy, zakázky a jiné potřeby'!H56</f>
        <v>0</v>
      </c>
      <c r="H54" s="102">
        <f t="shared" si="6"/>
        <v>0</v>
      </c>
      <c r="I54" s="447"/>
      <c r="J54" s="447"/>
      <c r="K54" s="447"/>
      <c r="L54" s="447"/>
      <c r="M54" s="447"/>
      <c r="N54" s="447"/>
      <c r="O54" s="447"/>
      <c r="P54" s="447"/>
    </row>
    <row r="55" spans="1:16" ht="14.45" customHeight="1" x14ac:dyDescent="0.25">
      <c r="A55" s="166">
        <f>'Smlouvy, zakázky a jiné potřeby'!A57</f>
        <v>0</v>
      </c>
      <c r="B55" s="121" t="s">
        <v>270</v>
      </c>
      <c r="C55" s="167">
        <f>'Smlouvy, zakázky a jiné potřeby'!C57</f>
        <v>0</v>
      </c>
      <c r="D55" s="167">
        <f>'Smlouvy, zakázky a jiné potřeby'!D57</f>
        <v>0</v>
      </c>
      <c r="E55" s="167">
        <f>'Smlouvy, zakázky a jiné potřeby'!E57</f>
        <v>0</v>
      </c>
      <c r="F55" s="167">
        <f>'Smlouvy, zakázky a jiné potřeby'!G57</f>
        <v>0</v>
      </c>
      <c r="G55" s="167">
        <f>'Smlouvy, zakázky a jiné potřeby'!H57</f>
        <v>0</v>
      </c>
      <c r="H55" s="102">
        <f t="shared" si="6"/>
        <v>0</v>
      </c>
      <c r="I55" s="447"/>
      <c r="J55" s="447"/>
      <c r="K55" s="447"/>
      <c r="L55" s="447"/>
      <c r="M55" s="447"/>
      <c r="N55" s="447"/>
      <c r="O55" s="447"/>
      <c r="P55" s="447"/>
    </row>
    <row r="56" spans="1:16" ht="14.45" customHeight="1" x14ac:dyDescent="0.25">
      <c r="A56" s="166">
        <f>'Smlouvy, zakázky a jiné potřeby'!A58</f>
        <v>0</v>
      </c>
      <c r="B56" s="121" t="s">
        <v>271</v>
      </c>
      <c r="C56" s="167">
        <f>'Smlouvy, zakázky a jiné potřeby'!C58</f>
        <v>0</v>
      </c>
      <c r="D56" s="167">
        <f>'Smlouvy, zakázky a jiné potřeby'!D58</f>
        <v>0</v>
      </c>
      <c r="E56" s="167">
        <f>'Smlouvy, zakázky a jiné potřeby'!E58</f>
        <v>0</v>
      </c>
      <c r="F56" s="167">
        <f>'Smlouvy, zakázky a jiné potřeby'!G58</f>
        <v>0</v>
      </c>
      <c r="G56" s="167">
        <f>'Smlouvy, zakázky a jiné potřeby'!H58</f>
        <v>0</v>
      </c>
      <c r="H56" s="102">
        <f t="shared" si="6"/>
        <v>0</v>
      </c>
      <c r="I56" s="447"/>
      <c r="J56" s="447"/>
      <c r="K56" s="447"/>
      <c r="L56" s="447"/>
      <c r="M56" s="447"/>
      <c r="N56" s="447"/>
      <c r="O56" s="447"/>
      <c r="P56" s="447"/>
    </row>
    <row r="57" spans="1:16" ht="14.45" customHeight="1" x14ac:dyDescent="0.25">
      <c r="A57" s="166">
        <f>'Smlouvy, zakázky a jiné potřeby'!A59</f>
        <v>0</v>
      </c>
      <c r="B57" s="121" t="s">
        <v>272</v>
      </c>
      <c r="C57" s="167">
        <f>'Smlouvy, zakázky a jiné potřeby'!C59</f>
        <v>0</v>
      </c>
      <c r="D57" s="167">
        <f>'Smlouvy, zakázky a jiné potřeby'!D59</f>
        <v>0</v>
      </c>
      <c r="E57" s="167">
        <f>'Smlouvy, zakázky a jiné potřeby'!E59</f>
        <v>0</v>
      </c>
      <c r="F57" s="167">
        <f>'Smlouvy, zakázky a jiné potřeby'!G59</f>
        <v>0</v>
      </c>
      <c r="G57" s="167">
        <f>'Smlouvy, zakázky a jiné potřeby'!H59</f>
        <v>0</v>
      </c>
      <c r="H57" s="102">
        <f t="shared" si="6"/>
        <v>0</v>
      </c>
      <c r="I57" s="447"/>
      <c r="J57" s="447"/>
      <c r="K57" s="447"/>
      <c r="L57" s="447"/>
      <c r="M57" s="447"/>
      <c r="N57" s="447"/>
      <c r="O57" s="447"/>
      <c r="P57" s="447"/>
    </row>
    <row r="58" spans="1:16" ht="14.45" customHeight="1" x14ac:dyDescent="0.25">
      <c r="A58" s="166">
        <f>'Smlouvy, zakázky a jiné potřeby'!A60</f>
        <v>0</v>
      </c>
      <c r="B58" s="121" t="s">
        <v>273</v>
      </c>
      <c r="C58" s="167">
        <f>'Smlouvy, zakázky a jiné potřeby'!C60</f>
        <v>0</v>
      </c>
      <c r="D58" s="167">
        <f>'Smlouvy, zakázky a jiné potřeby'!D60</f>
        <v>0</v>
      </c>
      <c r="E58" s="167">
        <f>'Smlouvy, zakázky a jiné potřeby'!E60</f>
        <v>0</v>
      </c>
      <c r="F58" s="167">
        <f>'Smlouvy, zakázky a jiné potřeby'!G60</f>
        <v>0</v>
      </c>
      <c r="G58" s="167">
        <f>'Smlouvy, zakázky a jiné potřeby'!H60</f>
        <v>0</v>
      </c>
      <c r="H58" s="102">
        <f t="shared" si="6"/>
        <v>0</v>
      </c>
      <c r="I58" s="447"/>
      <c r="J58" s="447"/>
      <c r="K58" s="447"/>
      <c r="L58" s="447"/>
      <c r="M58" s="447"/>
      <c r="N58" s="447"/>
      <c r="O58" s="447"/>
      <c r="P58" s="447"/>
    </row>
    <row r="59" spans="1:16" ht="14.45" customHeight="1" x14ac:dyDescent="0.25">
      <c r="A59" s="166">
        <f>'Smlouvy, zakázky a jiné potřeby'!A61</f>
        <v>0</v>
      </c>
      <c r="B59" s="121" t="s">
        <v>274</v>
      </c>
      <c r="C59" s="167">
        <f>'Smlouvy, zakázky a jiné potřeby'!C61</f>
        <v>0</v>
      </c>
      <c r="D59" s="167">
        <f>'Smlouvy, zakázky a jiné potřeby'!D61</f>
        <v>0</v>
      </c>
      <c r="E59" s="167">
        <f>'Smlouvy, zakázky a jiné potřeby'!E61</f>
        <v>0</v>
      </c>
      <c r="F59" s="167">
        <f>'Smlouvy, zakázky a jiné potřeby'!G61</f>
        <v>0</v>
      </c>
      <c r="G59" s="167">
        <f>'Smlouvy, zakázky a jiné potřeby'!H61</f>
        <v>0</v>
      </c>
      <c r="H59" s="102">
        <f t="shared" si="6"/>
        <v>0</v>
      </c>
      <c r="I59" s="447"/>
      <c r="J59" s="447"/>
      <c r="K59" s="447"/>
      <c r="L59" s="447"/>
      <c r="M59" s="447"/>
      <c r="N59" s="447"/>
      <c r="O59" s="447"/>
      <c r="P59" s="447"/>
    </row>
    <row r="60" spans="1:16" ht="14.45" customHeight="1" x14ac:dyDescent="0.25">
      <c r="A60" s="166">
        <f>'Smlouvy, zakázky a jiné potřeby'!A62</f>
        <v>0</v>
      </c>
      <c r="B60" s="121" t="s">
        <v>275</v>
      </c>
      <c r="C60" s="167">
        <f>'Smlouvy, zakázky a jiné potřeby'!C62</f>
        <v>0</v>
      </c>
      <c r="D60" s="167">
        <f>'Smlouvy, zakázky a jiné potřeby'!D62</f>
        <v>0</v>
      </c>
      <c r="E60" s="167">
        <f>'Smlouvy, zakázky a jiné potřeby'!E62</f>
        <v>0</v>
      </c>
      <c r="F60" s="167">
        <f>'Smlouvy, zakázky a jiné potřeby'!G62</f>
        <v>0</v>
      </c>
      <c r="G60" s="167">
        <f>'Smlouvy, zakázky a jiné potřeby'!H62</f>
        <v>0</v>
      </c>
      <c r="H60" s="102">
        <f t="shared" si="6"/>
        <v>0</v>
      </c>
      <c r="I60" s="447"/>
      <c r="J60" s="447"/>
      <c r="K60" s="447"/>
      <c r="L60" s="447"/>
      <c r="M60" s="447"/>
      <c r="N60" s="447"/>
      <c r="O60" s="447"/>
      <c r="P60" s="447"/>
    </row>
    <row r="61" spans="1:16" ht="14.45" customHeight="1" x14ac:dyDescent="0.25">
      <c r="A61" s="166">
        <f>'Smlouvy, zakázky a jiné potřeby'!A63</f>
        <v>0</v>
      </c>
      <c r="B61" s="121" t="s">
        <v>276</v>
      </c>
      <c r="C61" s="167">
        <f>'Smlouvy, zakázky a jiné potřeby'!C63</f>
        <v>0</v>
      </c>
      <c r="D61" s="167">
        <f>'Smlouvy, zakázky a jiné potřeby'!D63</f>
        <v>0</v>
      </c>
      <c r="E61" s="167">
        <f>'Smlouvy, zakázky a jiné potřeby'!E63</f>
        <v>0</v>
      </c>
      <c r="F61" s="167">
        <f>'Smlouvy, zakázky a jiné potřeby'!G63</f>
        <v>0</v>
      </c>
      <c r="G61" s="167">
        <f>'Smlouvy, zakázky a jiné potřeby'!H63</f>
        <v>0</v>
      </c>
      <c r="H61" s="102">
        <f t="shared" si="6"/>
        <v>0</v>
      </c>
      <c r="I61" s="447"/>
      <c r="J61" s="447"/>
      <c r="K61" s="447"/>
      <c r="L61" s="447"/>
      <c r="M61" s="447"/>
      <c r="N61" s="447"/>
      <c r="O61" s="447"/>
      <c r="P61" s="447"/>
    </row>
    <row r="62" spans="1:16" ht="14.45" customHeight="1" x14ac:dyDescent="0.25">
      <c r="A62" s="166">
        <f>'Smlouvy, zakázky a jiné potřeby'!A64</f>
        <v>0</v>
      </c>
      <c r="B62" s="121" t="s">
        <v>277</v>
      </c>
      <c r="C62" s="167">
        <f>'Smlouvy, zakázky a jiné potřeby'!C64</f>
        <v>0</v>
      </c>
      <c r="D62" s="167">
        <f>'Smlouvy, zakázky a jiné potřeby'!D64</f>
        <v>0</v>
      </c>
      <c r="E62" s="167">
        <f>'Smlouvy, zakázky a jiné potřeby'!E64</f>
        <v>0</v>
      </c>
      <c r="F62" s="167">
        <f>'Smlouvy, zakázky a jiné potřeby'!G64</f>
        <v>0</v>
      </c>
      <c r="G62" s="167">
        <f>'Smlouvy, zakázky a jiné potřeby'!H64</f>
        <v>0</v>
      </c>
      <c r="H62" s="102">
        <f t="shared" si="6"/>
        <v>0</v>
      </c>
      <c r="I62" s="447"/>
      <c r="J62" s="447"/>
      <c r="K62" s="447"/>
      <c r="L62" s="447"/>
      <c r="M62" s="447"/>
      <c r="N62" s="447"/>
      <c r="O62" s="447"/>
      <c r="P62" s="447"/>
    </row>
    <row r="63" spans="1:16" ht="14.45" customHeight="1" x14ac:dyDescent="0.25">
      <c r="A63" s="166">
        <f>'Smlouvy, zakázky a jiné potřeby'!A65</f>
        <v>0</v>
      </c>
      <c r="B63" s="121" t="s">
        <v>278</v>
      </c>
      <c r="C63" s="167">
        <f>'Smlouvy, zakázky a jiné potřeby'!C65</f>
        <v>0</v>
      </c>
      <c r="D63" s="167">
        <f>'Smlouvy, zakázky a jiné potřeby'!D65</f>
        <v>0</v>
      </c>
      <c r="E63" s="167">
        <f>'Smlouvy, zakázky a jiné potřeby'!E65</f>
        <v>0</v>
      </c>
      <c r="F63" s="167">
        <f>'Smlouvy, zakázky a jiné potřeby'!G65</f>
        <v>0</v>
      </c>
      <c r="G63" s="167">
        <f>'Smlouvy, zakázky a jiné potřeby'!H65</f>
        <v>0</v>
      </c>
      <c r="H63" s="102">
        <f t="shared" si="6"/>
        <v>0</v>
      </c>
      <c r="I63" s="447"/>
      <c r="J63" s="447"/>
      <c r="K63" s="447"/>
      <c r="L63" s="447"/>
      <c r="M63" s="447"/>
      <c r="N63" s="447"/>
      <c r="O63" s="447"/>
      <c r="P63" s="447"/>
    </row>
    <row r="64" spans="1:16" ht="14.45" customHeight="1" x14ac:dyDescent="0.25">
      <c r="A64" s="166">
        <f>'Smlouvy, zakázky a jiné potřeby'!A66</f>
        <v>0</v>
      </c>
      <c r="B64" s="121" t="s">
        <v>279</v>
      </c>
      <c r="C64" s="167">
        <f>'Smlouvy, zakázky a jiné potřeby'!C66</f>
        <v>0</v>
      </c>
      <c r="D64" s="167">
        <f>'Smlouvy, zakázky a jiné potřeby'!D66</f>
        <v>0</v>
      </c>
      <c r="E64" s="167">
        <f>'Smlouvy, zakázky a jiné potřeby'!E66</f>
        <v>0</v>
      </c>
      <c r="F64" s="167">
        <f>'Smlouvy, zakázky a jiné potřeby'!G66</f>
        <v>0</v>
      </c>
      <c r="G64" s="167">
        <f>'Smlouvy, zakázky a jiné potřeby'!H66</f>
        <v>0</v>
      </c>
      <c r="H64" s="102">
        <f t="shared" si="6"/>
        <v>0</v>
      </c>
      <c r="I64" s="447"/>
      <c r="J64" s="447"/>
      <c r="K64" s="447"/>
      <c r="L64" s="447"/>
      <c r="M64" s="447"/>
      <c r="N64" s="447"/>
      <c r="O64" s="447"/>
      <c r="P64" s="447"/>
    </row>
    <row r="65" spans="1:16" ht="14.45" customHeight="1" x14ac:dyDescent="0.25">
      <c r="A65" s="166">
        <f>'Smlouvy, zakázky a jiné potřeby'!A67</f>
        <v>0</v>
      </c>
      <c r="B65" s="121" t="s">
        <v>280</v>
      </c>
      <c r="C65" s="167">
        <f>'Smlouvy, zakázky a jiné potřeby'!C67</f>
        <v>0</v>
      </c>
      <c r="D65" s="167">
        <f>'Smlouvy, zakázky a jiné potřeby'!D67</f>
        <v>0</v>
      </c>
      <c r="E65" s="167">
        <f>'Smlouvy, zakázky a jiné potřeby'!E67</f>
        <v>0</v>
      </c>
      <c r="F65" s="167">
        <f>'Smlouvy, zakázky a jiné potřeby'!G67</f>
        <v>0</v>
      </c>
      <c r="G65" s="167">
        <f>'Smlouvy, zakázky a jiné potřeby'!H67</f>
        <v>0</v>
      </c>
      <c r="H65" s="102">
        <f t="shared" si="6"/>
        <v>0</v>
      </c>
      <c r="I65" s="447"/>
      <c r="J65" s="447"/>
      <c r="K65" s="447"/>
      <c r="L65" s="447"/>
      <c r="M65" s="447"/>
      <c r="N65" s="447"/>
      <c r="O65" s="447"/>
      <c r="P65" s="447"/>
    </row>
    <row r="66" spans="1:16" ht="14.45" customHeight="1" x14ac:dyDescent="0.25">
      <c r="A66" s="166">
        <f>'Smlouvy, zakázky a jiné potřeby'!A68</f>
        <v>0</v>
      </c>
      <c r="B66" s="121" t="s">
        <v>281</v>
      </c>
      <c r="C66" s="167">
        <f>'Smlouvy, zakázky a jiné potřeby'!C68</f>
        <v>0</v>
      </c>
      <c r="D66" s="167">
        <f>'Smlouvy, zakázky a jiné potřeby'!D68</f>
        <v>0</v>
      </c>
      <c r="E66" s="167">
        <f>'Smlouvy, zakázky a jiné potřeby'!E68</f>
        <v>0</v>
      </c>
      <c r="F66" s="167">
        <f>'Smlouvy, zakázky a jiné potřeby'!G68</f>
        <v>0</v>
      </c>
      <c r="G66" s="167">
        <f>'Smlouvy, zakázky a jiné potřeby'!H68</f>
        <v>0</v>
      </c>
      <c r="H66" s="102">
        <f t="shared" si="6"/>
        <v>0</v>
      </c>
      <c r="I66" s="447"/>
      <c r="J66" s="447"/>
      <c r="K66" s="447"/>
      <c r="L66" s="447"/>
      <c r="M66" s="447"/>
      <c r="N66" s="447"/>
      <c r="O66" s="447"/>
      <c r="P66" s="447"/>
    </row>
    <row r="67" spans="1:16" ht="14.45" customHeight="1" x14ac:dyDescent="0.25">
      <c r="A67" s="166">
        <f>'Smlouvy, zakázky a jiné potřeby'!A69</f>
        <v>0</v>
      </c>
      <c r="B67" s="121" t="s">
        <v>282</v>
      </c>
      <c r="C67" s="167">
        <f>'Smlouvy, zakázky a jiné potřeby'!C69</f>
        <v>0</v>
      </c>
      <c r="D67" s="167">
        <f>'Smlouvy, zakázky a jiné potřeby'!D69</f>
        <v>0</v>
      </c>
      <c r="E67" s="167">
        <f>'Smlouvy, zakázky a jiné potřeby'!E69</f>
        <v>0</v>
      </c>
      <c r="F67" s="167">
        <f>'Smlouvy, zakázky a jiné potřeby'!G69</f>
        <v>0</v>
      </c>
      <c r="G67" s="167">
        <f>'Smlouvy, zakázky a jiné potřeby'!H69</f>
        <v>0</v>
      </c>
      <c r="H67" s="102">
        <f t="shared" si="6"/>
        <v>0</v>
      </c>
      <c r="I67" s="447"/>
      <c r="J67" s="447"/>
      <c r="K67" s="447"/>
      <c r="L67" s="447"/>
      <c r="M67" s="447"/>
      <c r="N67" s="447"/>
      <c r="O67" s="447"/>
      <c r="P67" s="447"/>
    </row>
    <row r="68" spans="1:16" ht="14.45" customHeight="1" x14ac:dyDescent="0.25">
      <c r="A68" s="166">
        <f>'Smlouvy, zakázky a jiné potřeby'!A70</f>
        <v>0</v>
      </c>
      <c r="B68" s="121" t="s">
        <v>283</v>
      </c>
      <c r="C68" s="167">
        <f>'Smlouvy, zakázky a jiné potřeby'!C70</f>
        <v>0</v>
      </c>
      <c r="D68" s="167">
        <f>'Smlouvy, zakázky a jiné potřeby'!D70</f>
        <v>0</v>
      </c>
      <c r="E68" s="167">
        <f>'Smlouvy, zakázky a jiné potřeby'!E70</f>
        <v>0</v>
      </c>
      <c r="F68" s="167">
        <f>'Smlouvy, zakázky a jiné potřeby'!G70</f>
        <v>0</v>
      </c>
      <c r="G68" s="167">
        <f>'Smlouvy, zakázky a jiné potřeby'!H70</f>
        <v>0</v>
      </c>
      <c r="H68" s="102">
        <f t="shared" si="6"/>
        <v>0</v>
      </c>
      <c r="I68" s="447"/>
      <c r="J68" s="447"/>
      <c r="K68" s="447"/>
      <c r="L68" s="447"/>
      <c r="M68" s="447"/>
      <c r="N68" s="447"/>
      <c r="O68" s="447"/>
      <c r="P68" s="447"/>
    </row>
    <row r="69" spans="1:16" ht="14.45" customHeight="1" x14ac:dyDescent="0.25">
      <c r="A69" s="166">
        <f>'Smlouvy, zakázky a jiné potřeby'!A71</f>
        <v>0</v>
      </c>
      <c r="B69" s="121" t="s">
        <v>284</v>
      </c>
      <c r="C69" s="167">
        <f>'Smlouvy, zakázky a jiné potřeby'!C71</f>
        <v>0</v>
      </c>
      <c r="D69" s="167">
        <f>'Smlouvy, zakázky a jiné potřeby'!D71</f>
        <v>0</v>
      </c>
      <c r="E69" s="167">
        <f>'Smlouvy, zakázky a jiné potřeby'!E71</f>
        <v>0</v>
      </c>
      <c r="F69" s="167">
        <f>'Smlouvy, zakázky a jiné potřeby'!G71</f>
        <v>0</v>
      </c>
      <c r="G69" s="167">
        <f>'Smlouvy, zakázky a jiné potřeby'!H71</f>
        <v>0</v>
      </c>
      <c r="H69" s="102">
        <f t="shared" si="6"/>
        <v>0</v>
      </c>
      <c r="I69" s="447"/>
      <c r="J69" s="447"/>
      <c r="K69" s="447"/>
      <c r="L69" s="447"/>
      <c r="M69" s="447"/>
      <c r="N69" s="447"/>
      <c r="O69" s="447"/>
      <c r="P69" s="447"/>
    </row>
    <row r="70" spans="1:16" ht="14.45" customHeight="1" x14ac:dyDescent="0.25">
      <c r="A70" s="166">
        <f>'Smlouvy, zakázky a jiné potřeby'!A72</f>
        <v>0</v>
      </c>
      <c r="B70" s="121" t="s">
        <v>285</v>
      </c>
      <c r="C70" s="167">
        <f>'Smlouvy, zakázky a jiné potřeby'!C72</f>
        <v>0</v>
      </c>
      <c r="D70" s="167">
        <f>'Smlouvy, zakázky a jiné potřeby'!D72</f>
        <v>0</v>
      </c>
      <c r="E70" s="167">
        <f>'Smlouvy, zakázky a jiné potřeby'!E72</f>
        <v>0</v>
      </c>
      <c r="F70" s="167">
        <f>'Smlouvy, zakázky a jiné potřeby'!G72</f>
        <v>0</v>
      </c>
      <c r="G70" s="167">
        <f>'Smlouvy, zakázky a jiné potřeby'!H72</f>
        <v>0</v>
      </c>
      <c r="H70" s="102">
        <f t="shared" si="6"/>
        <v>0</v>
      </c>
      <c r="I70" s="447"/>
      <c r="J70" s="447"/>
      <c r="K70" s="447"/>
      <c r="L70" s="447"/>
      <c r="M70" s="447"/>
      <c r="N70" s="447"/>
      <c r="O70" s="447"/>
      <c r="P70" s="447"/>
    </row>
    <row r="71" spans="1:16" x14ac:dyDescent="0.25">
      <c r="A71" s="166">
        <f>'Smlouvy, zakázky a jiné potřeby'!A73</f>
        <v>0</v>
      </c>
      <c r="B71" s="121" t="s">
        <v>286</v>
      </c>
      <c r="C71" s="167">
        <f>'Smlouvy, zakázky a jiné potřeby'!C73</f>
        <v>0</v>
      </c>
      <c r="D71" s="167">
        <f>'Smlouvy, zakázky a jiné potřeby'!D73</f>
        <v>0</v>
      </c>
      <c r="E71" s="167">
        <f>'Smlouvy, zakázky a jiné potřeby'!E73</f>
        <v>0</v>
      </c>
      <c r="F71" s="167">
        <f>'Smlouvy, zakázky a jiné potřeby'!G73</f>
        <v>0</v>
      </c>
      <c r="G71" s="167">
        <f>'Smlouvy, zakázky a jiné potřeby'!H73</f>
        <v>0</v>
      </c>
      <c r="H71" s="102">
        <f t="shared" si="6"/>
        <v>0</v>
      </c>
      <c r="I71" s="447"/>
      <c r="J71" s="447"/>
      <c r="K71" s="447"/>
      <c r="L71" s="447"/>
      <c r="M71" s="447"/>
      <c r="N71" s="447"/>
      <c r="O71" s="447"/>
      <c r="P71" s="447"/>
    </row>
    <row r="72" spans="1:16" ht="14.45" customHeight="1" x14ac:dyDescent="0.25">
      <c r="A72" s="166">
        <f>'Smlouvy, zakázky a jiné potřeby'!A74</f>
        <v>0</v>
      </c>
      <c r="B72" s="121" t="s">
        <v>287</v>
      </c>
      <c r="C72" s="167">
        <f>'Smlouvy, zakázky a jiné potřeby'!C74</f>
        <v>0</v>
      </c>
      <c r="D72" s="167">
        <f>'Smlouvy, zakázky a jiné potřeby'!D74</f>
        <v>0</v>
      </c>
      <c r="E72" s="167">
        <f>'Smlouvy, zakázky a jiné potřeby'!E74</f>
        <v>0</v>
      </c>
      <c r="F72" s="167">
        <f>'Smlouvy, zakázky a jiné potřeby'!G74</f>
        <v>0</v>
      </c>
      <c r="G72" s="167">
        <f>'Smlouvy, zakázky a jiné potřeby'!H74</f>
        <v>0</v>
      </c>
      <c r="H72" s="102">
        <f t="shared" si="6"/>
        <v>0</v>
      </c>
      <c r="I72" s="447"/>
      <c r="J72" s="447"/>
      <c r="K72" s="447"/>
      <c r="L72" s="447"/>
      <c r="M72" s="447"/>
      <c r="N72" s="447"/>
      <c r="O72" s="447"/>
      <c r="P72" s="447"/>
    </row>
    <row r="73" spans="1:16" ht="14.45" customHeight="1" x14ac:dyDescent="0.25">
      <c r="A73" s="166">
        <f>'Smlouvy, zakázky a jiné potřeby'!A75</f>
        <v>0</v>
      </c>
      <c r="B73" s="121" t="s">
        <v>288</v>
      </c>
      <c r="C73" s="167">
        <f>'Smlouvy, zakázky a jiné potřeby'!C75</f>
        <v>0</v>
      </c>
      <c r="D73" s="167">
        <f>'Smlouvy, zakázky a jiné potřeby'!D75</f>
        <v>0</v>
      </c>
      <c r="E73" s="167">
        <f>'Smlouvy, zakázky a jiné potřeby'!E75</f>
        <v>0</v>
      </c>
      <c r="F73" s="167">
        <f>'Smlouvy, zakázky a jiné potřeby'!G75</f>
        <v>0</v>
      </c>
      <c r="G73" s="167">
        <f>'Smlouvy, zakázky a jiné potřeby'!H75</f>
        <v>0</v>
      </c>
      <c r="H73" s="102">
        <f t="shared" si="6"/>
        <v>0</v>
      </c>
      <c r="I73" s="447"/>
      <c r="J73" s="447"/>
      <c r="K73" s="447"/>
      <c r="L73" s="447"/>
      <c r="M73" s="447"/>
      <c r="N73" s="447"/>
      <c r="O73" s="447"/>
      <c r="P73" s="447"/>
    </row>
    <row r="74" spans="1:16" ht="14.45" customHeight="1" x14ac:dyDescent="0.25">
      <c r="A74" s="166">
        <f>'Smlouvy, zakázky a jiné potřeby'!A76</f>
        <v>0</v>
      </c>
      <c r="B74" s="121" t="s">
        <v>289</v>
      </c>
      <c r="C74" s="167">
        <f>'Smlouvy, zakázky a jiné potřeby'!C76</f>
        <v>0</v>
      </c>
      <c r="D74" s="167">
        <f>'Smlouvy, zakázky a jiné potřeby'!D76</f>
        <v>0</v>
      </c>
      <c r="E74" s="167">
        <f>'Smlouvy, zakázky a jiné potřeby'!E76</f>
        <v>0</v>
      </c>
      <c r="F74" s="167">
        <f>'Smlouvy, zakázky a jiné potřeby'!G76</f>
        <v>0</v>
      </c>
      <c r="G74" s="167">
        <f>'Smlouvy, zakázky a jiné potřeby'!H76</f>
        <v>0</v>
      </c>
      <c r="H74" s="102">
        <f t="shared" si="6"/>
        <v>0</v>
      </c>
      <c r="I74" s="447"/>
      <c r="J74" s="447"/>
      <c r="K74" s="447"/>
      <c r="L74" s="447"/>
      <c r="M74" s="447"/>
      <c r="N74" s="447"/>
      <c r="O74" s="447"/>
      <c r="P74" s="447"/>
    </row>
    <row r="75" spans="1:16" ht="14.45" customHeight="1" x14ac:dyDescent="0.25">
      <c r="A75" s="166">
        <f>'Smlouvy, zakázky a jiné potřeby'!A77</f>
        <v>0</v>
      </c>
      <c r="B75" s="121" t="s">
        <v>290</v>
      </c>
      <c r="C75" s="167">
        <f>'Smlouvy, zakázky a jiné potřeby'!C77</f>
        <v>0</v>
      </c>
      <c r="D75" s="167">
        <f>'Smlouvy, zakázky a jiné potřeby'!D77</f>
        <v>0</v>
      </c>
      <c r="E75" s="167">
        <f>'Smlouvy, zakázky a jiné potřeby'!E77</f>
        <v>0</v>
      </c>
      <c r="F75" s="167">
        <f>'Smlouvy, zakázky a jiné potřeby'!G77</f>
        <v>0</v>
      </c>
      <c r="G75" s="167">
        <f>'Smlouvy, zakázky a jiné potřeby'!H77</f>
        <v>0</v>
      </c>
      <c r="H75" s="102">
        <f t="shared" si="6"/>
        <v>0</v>
      </c>
      <c r="I75" s="447"/>
      <c r="J75" s="447"/>
      <c r="K75" s="447"/>
      <c r="L75" s="447"/>
      <c r="M75" s="447"/>
      <c r="N75" s="447"/>
      <c r="O75" s="447"/>
      <c r="P75" s="447"/>
    </row>
    <row r="76" spans="1:16" ht="14.45" customHeight="1" x14ac:dyDescent="0.25">
      <c r="A76" s="166">
        <f>'Smlouvy, zakázky a jiné potřeby'!A78</f>
        <v>0</v>
      </c>
      <c r="B76" s="121" t="s">
        <v>291</v>
      </c>
      <c r="C76" s="167">
        <f>'Smlouvy, zakázky a jiné potřeby'!C78</f>
        <v>0</v>
      </c>
      <c r="D76" s="167">
        <f>'Smlouvy, zakázky a jiné potřeby'!D78</f>
        <v>0</v>
      </c>
      <c r="E76" s="167">
        <f>'Smlouvy, zakázky a jiné potřeby'!E78</f>
        <v>0</v>
      </c>
      <c r="F76" s="167">
        <f>'Smlouvy, zakázky a jiné potřeby'!G78</f>
        <v>0</v>
      </c>
      <c r="G76" s="167">
        <f>'Smlouvy, zakázky a jiné potřeby'!H78</f>
        <v>0</v>
      </c>
      <c r="H76" s="102">
        <f t="shared" si="6"/>
        <v>0</v>
      </c>
      <c r="I76" s="447"/>
      <c r="J76" s="447"/>
      <c r="K76" s="447"/>
      <c r="L76" s="447"/>
      <c r="M76" s="447"/>
      <c r="N76" s="447"/>
      <c r="O76" s="447"/>
      <c r="P76" s="447"/>
    </row>
    <row r="77" spans="1:16" ht="14.45" customHeight="1" x14ac:dyDescent="0.25">
      <c r="A77" s="166">
        <f>'Smlouvy, zakázky a jiné potřeby'!A79</f>
        <v>0</v>
      </c>
      <c r="B77" s="121" t="s">
        <v>292</v>
      </c>
      <c r="C77" s="167">
        <f>'Smlouvy, zakázky a jiné potřeby'!C79</f>
        <v>0</v>
      </c>
      <c r="D77" s="167">
        <f>'Smlouvy, zakázky a jiné potřeby'!D79</f>
        <v>0</v>
      </c>
      <c r="E77" s="167">
        <f>'Smlouvy, zakázky a jiné potřeby'!E79</f>
        <v>0</v>
      </c>
      <c r="F77" s="167">
        <f>'Smlouvy, zakázky a jiné potřeby'!G79</f>
        <v>0</v>
      </c>
      <c r="G77" s="167">
        <f>'Smlouvy, zakázky a jiné potřeby'!H79</f>
        <v>0</v>
      </c>
      <c r="H77" s="102">
        <f t="shared" si="6"/>
        <v>0</v>
      </c>
      <c r="I77" s="447"/>
      <c r="J77" s="447"/>
      <c r="K77" s="447"/>
      <c r="L77" s="447"/>
      <c r="M77" s="447"/>
      <c r="N77" s="447"/>
      <c r="O77" s="447"/>
      <c r="P77" s="447"/>
    </row>
    <row r="78" spans="1:16" ht="14.45" customHeight="1" x14ac:dyDescent="0.25">
      <c r="A78" s="166">
        <f>'Smlouvy, zakázky a jiné potřeby'!A80</f>
        <v>0</v>
      </c>
      <c r="B78" s="121" t="s">
        <v>293</v>
      </c>
      <c r="C78" s="167">
        <f>'Smlouvy, zakázky a jiné potřeby'!C80</f>
        <v>0</v>
      </c>
      <c r="D78" s="167">
        <f>'Smlouvy, zakázky a jiné potřeby'!D80</f>
        <v>0</v>
      </c>
      <c r="E78" s="167">
        <f>'Smlouvy, zakázky a jiné potřeby'!E80</f>
        <v>0</v>
      </c>
      <c r="F78" s="167">
        <f>'Smlouvy, zakázky a jiné potřeby'!G80</f>
        <v>0</v>
      </c>
      <c r="G78" s="167">
        <f>'Smlouvy, zakázky a jiné potřeby'!H80</f>
        <v>0</v>
      </c>
      <c r="H78" s="102">
        <f t="shared" si="6"/>
        <v>0</v>
      </c>
      <c r="I78" s="447"/>
      <c r="J78" s="447"/>
      <c r="K78" s="447"/>
      <c r="L78" s="447"/>
      <c r="M78" s="447"/>
      <c r="N78" s="447"/>
      <c r="O78" s="447"/>
      <c r="P78" s="447"/>
    </row>
    <row r="79" spans="1:16" ht="14.45" customHeight="1" x14ac:dyDescent="0.25">
      <c r="A79" s="166">
        <f>'Smlouvy, zakázky a jiné potřeby'!A81</f>
        <v>0</v>
      </c>
      <c r="B79" s="121" t="s">
        <v>294</v>
      </c>
      <c r="C79" s="167">
        <f>'Smlouvy, zakázky a jiné potřeby'!C81</f>
        <v>0</v>
      </c>
      <c r="D79" s="167">
        <f>'Smlouvy, zakázky a jiné potřeby'!D81</f>
        <v>0</v>
      </c>
      <c r="E79" s="167">
        <f>'Smlouvy, zakázky a jiné potřeby'!E81</f>
        <v>0</v>
      </c>
      <c r="F79" s="167">
        <f>'Smlouvy, zakázky a jiné potřeby'!G81</f>
        <v>0</v>
      </c>
      <c r="G79" s="167">
        <f>'Smlouvy, zakázky a jiné potřeby'!H81</f>
        <v>0</v>
      </c>
      <c r="H79" s="102">
        <f t="shared" si="6"/>
        <v>0</v>
      </c>
      <c r="I79" s="447"/>
      <c r="J79" s="447"/>
      <c r="K79" s="447"/>
      <c r="L79" s="447"/>
      <c r="M79" s="447"/>
      <c r="N79" s="447"/>
      <c r="O79" s="447"/>
      <c r="P79" s="447"/>
    </row>
    <row r="80" spans="1:16" ht="14.45" customHeight="1" x14ac:dyDescent="0.25">
      <c r="A80" s="166">
        <f>'Smlouvy, zakázky a jiné potřeby'!A82</f>
        <v>0</v>
      </c>
      <c r="B80" s="121" t="s">
        <v>295</v>
      </c>
      <c r="C80" s="167">
        <f>'Smlouvy, zakázky a jiné potřeby'!C82</f>
        <v>0</v>
      </c>
      <c r="D80" s="167">
        <f>'Smlouvy, zakázky a jiné potřeby'!D82</f>
        <v>0</v>
      </c>
      <c r="E80" s="167">
        <f>'Smlouvy, zakázky a jiné potřeby'!E82</f>
        <v>0</v>
      </c>
      <c r="F80" s="167">
        <f>'Smlouvy, zakázky a jiné potřeby'!G82</f>
        <v>0</v>
      </c>
      <c r="G80" s="167">
        <f>'Smlouvy, zakázky a jiné potřeby'!H82</f>
        <v>0</v>
      </c>
      <c r="H80" s="102">
        <f t="shared" si="6"/>
        <v>0</v>
      </c>
      <c r="I80" s="447"/>
      <c r="J80" s="447"/>
      <c r="K80" s="447"/>
      <c r="L80" s="447"/>
      <c r="M80" s="447"/>
      <c r="N80" s="447"/>
      <c r="O80" s="447"/>
      <c r="P80" s="447"/>
    </row>
    <row r="81" spans="1:16" ht="14.45" customHeight="1" x14ac:dyDescent="0.25">
      <c r="A81" s="166">
        <f>'Smlouvy, zakázky a jiné potřeby'!A83</f>
        <v>0</v>
      </c>
      <c r="B81" s="121" t="s">
        <v>296</v>
      </c>
      <c r="C81" s="167">
        <f>'Smlouvy, zakázky a jiné potřeby'!C83</f>
        <v>0</v>
      </c>
      <c r="D81" s="167">
        <f>'Smlouvy, zakázky a jiné potřeby'!D83</f>
        <v>0</v>
      </c>
      <c r="E81" s="167">
        <f>'Smlouvy, zakázky a jiné potřeby'!E83</f>
        <v>0</v>
      </c>
      <c r="F81" s="167">
        <f>'Smlouvy, zakázky a jiné potřeby'!G83</f>
        <v>0</v>
      </c>
      <c r="G81" s="167">
        <f>'Smlouvy, zakázky a jiné potřeby'!H83</f>
        <v>0</v>
      </c>
      <c r="H81" s="102">
        <f t="shared" si="6"/>
        <v>0</v>
      </c>
      <c r="I81" s="447"/>
      <c r="J81" s="447"/>
      <c r="K81" s="447"/>
      <c r="L81" s="447"/>
      <c r="M81" s="447"/>
      <c r="N81" s="447"/>
      <c r="O81" s="447"/>
      <c r="P81" s="447"/>
    </row>
    <row r="82" spans="1:16" ht="14.45" customHeight="1" x14ac:dyDescent="0.25">
      <c r="A82" s="166">
        <f>'Smlouvy, zakázky a jiné potřeby'!A84</f>
        <v>0</v>
      </c>
      <c r="B82" s="121" t="s">
        <v>297</v>
      </c>
      <c r="C82" s="167">
        <f>'Smlouvy, zakázky a jiné potřeby'!C84</f>
        <v>0</v>
      </c>
      <c r="D82" s="167">
        <f>'Smlouvy, zakázky a jiné potřeby'!D84</f>
        <v>0</v>
      </c>
      <c r="E82" s="167">
        <f>'Smlouvy, zakázky a jiné potřeby'!E84</f>
        <v>0</v>
      </c>
      <c r="F82" s="167">
        <f>'Smlouvy, zakázky a jiné potřeby'!G84</f>
        <v>0</v>
      </c>
      <c r="G82" s="167">
        <f>'Smlouvy, zakázky a jiné potřeby'!H84</f>
        <v>0</v>
      </c>
      <c r="H82" s="102">
        <f t="shared" si="6"/>
        <v>0</v>
      </c>
      <c r="I82" s="447"/>
      <c r="J82" s="447"/>
      <c r="K82" s="447"/>
      <c r="L82" s="447"/>
      <c r="M82" s="447"/>
      <c r="N82" s="447"/>
      <c r="O82" s="447"/>
      <c r="P82" s="447"/>
    </row>
    <row r="83" spans="1:16" ht="14.45" customHeight="1" x14ac:dyDescent="0.25">
      <c r="A83" s="166">
        <f>'Smlouvy, zakázky a jiné potřeby'!A85</f>
        <v>0</v>
      </c>
      <c r="B83" s="121" t="s">
        <v>298</v>
      </c>
      <c r="C83" s="167">
        <f>'Smlouvy, zakázky a jiné potřeby'!C85</f>
        <v>0</v>
      </c>
      <c r="D83" s="167">
        <f>'Smlouvy, zakázky a jiné potřeby'!D85</f>
        <v>0</v>
      </c>
      <c r="E83" s="167">
        <f>'Smlouvy, zakázky a jiné potřeby'!E85</f>
        <v>0</v>
      </c>
      <c r="F83" s="167">
        <f>'Smlouvy, zakázky a jiné potřeby'!G85</f>
        <v>0</v>
      </c>
      <c r="G83" s="167">
        <f>'Smlouvy, zakázky a jiné potřeby'!H85</f>
        <v>0</v>
      </c>
      <c r="H83" s="102">
        <f t="shared" ref="H83:H115" si="7">SUM(I83:P83)</f>
        <v>0</v>
      </c>
      <c r="I83" s="447"/>
      <c r="J83" s="447"/>
      <c r="K83" s="447"/>
      <c r="L83" s="447"/>
      <c r="M83" s="447"/>
      <c r="N83" s="447"/>
      <c r="O83" s="447"/>
      <c r="P83" s="447"/>
    </row>
    <row r="84" spans="1:16" ht="14.45" customHeight="1" x14ac:dyDescent="0.25">
      <c r="A84" s="166">
        <f>'Smlouvy, zakázky a jiné potřeby'!A86</f>
        <v>0</v>
      </c>
      <c r="B84" s="121" t="s">
        <v>299</v>
      </c>
      <c r="C84" s="167">
        <f>'Smlouvy, zakázky a jiné potřeby'!C86</f>
        <v>0</v>
      </c>
      <c r="D84" s="167">
        <f>'Smlouvy, zakázky a jiné potřeby'!D86</f>
        <v>0</v>
      </c>
      <c r="E84" s="167">
        <f>'Smlouvy, zakázky a jiné potřeby'!E86</f>
        <v>0</v>
      </c>
      <c r="F84" s="167">
        <f>'Smlouvy, zakázky a jiné potřeby'!G86</f>
        <v>0</v>
      </c>
      <c r="G84" s="167">
        <f>'Smlouvy, zakázky a jiné potřeby'!H86</f>
        <v>0</v>
      </c>
      <c r="H84" s="102">
        <f t="shared" si="7"/>
        <v>0</v>
      </c>
      <c r="I84" s="447"/>
      <c r="J84" s="447"/>
      <c r="K84" s="447"/>
      <c r="L84" s="447"/>
      <c r="M84" s="447"/>
      <c r="N84" s="447"/>
      <c r="O84" s="447"/>
      <c r="P84" s="447"/>
    </row>
    <row r="85" spans="1:16" ht="14.45" customHeight="1" x14ac:dyDescent="0.25">
      <c r="A85" s="166">
        <f>'Smlouvy, zakázky a jiné potřeby'!A87</f>
        <v>0</v>
      </c>
      <c r="B85" s="121" t="s">
        <v>300</v>
      </c>
      <c r="C85" s="167">
        <f>'Smlouvy, zakázky a jiné potřeby'!C87</f>
        <v>0</v>
      </c>
      <c r="D85" s="167">
        <f>'Smlouvy, zakázky a jiné potřeby'!D87</f>
        <v>0</v>
      </c>
      <c r="E85" s="167">
        <f>'Smlouvy, zakázky a jiné potřeby'!E87</f>
        <v>0</v>
      </c>
      <c r="F85" s="167">
        <f>'Smlouvy, zakázky a jiné potřeby'!G87</f>
        <v>0</v>
      </c>
      <c r="G85" s="167">
        <f>'Smlouvy, zakázky a jiné potřeby'!H87</f>
        <v>0</v>
      </c>
      <c r="H85" s="102">
        <f t="shared" si="7"/>
        <v>0</v>
      </c>
      <c r="I85" s="447"/>
      <c r="J85" s="447"/>
      <c r="K85" s="447"/>
      <c r="L85" s="447"/>
      <c r="M85" s="447"/>
      <c r="N85" s="447"/>
      <c r="O85" s="447"/>
      <c r="P85" s="447"/>
    </row>
    <row r="86" spans="1:16" ht="14.45" customHeight="1" x14ac:dyDescent="0.25">
      <c r="A86" s="166">
        <f>'Smlouvy, zakázky a jiné potřeby'!A88</f>
        <v>0</v>
      </c>
      <c r="B86" s="121" t="s">
        <v>301</v>
      </c>
      <c r="C86" s="167">
        <f>'Smlouvy, zakázky a jiné potřeby'!C88</f>
        <v>0</v>
      </c>
      <c r="D86" s="167">
        <f>'Smlouvy, zakázky a jiné potřeby'!D88</f>
        <v>0</v>
      </c>
      <c r="E86" s="167">
        <f>'Smlouvy, zakázky a jiné potřeby'!E88</f>
        <v>0</v>
      </c>
      <c r="F86" s="167">
        <f>'Smlouvy, zakázky a jiné potřeby'!G88</f>
        <v>0</v>
      </c>
      <c r="G86" s="167">
        <f>'Smlouvy, zakázky a jiné potřeby'!H88</f>
        <v>0</v>
      </c>
      <c r="H86" s="102">
        <f t="shared" si="7"/>
        <v>0</v>
      </c>
      <c r="I86" s="447"/>
      <c r="J86" s="447"/>
      <c r="K86" s="447"/>
      <c r="L86" s="447"/>
      <c r="M86" s="447"/>
      <c r="N86" s="447"/>
      <c r="O86" s="447"/>
      <c r="P86" s="447"/>
    </row>
    <row r="87" spans="1:16" ht="14.45" customHeight="1" x14ac:dyDescent="0.25">
      <c r="A87" s="166">
        <f>'Smlouvy, zakázky a jiné potřeby'!A89</f>
        <v>0</v>
      </c>
      <c r="B87" s="121" t="s">
        <v>302</v>
      </c>
      <c r="C87" s="167">
        <f>'Smlouvy, zakázky a jiné potřeby'!C89</f>
        <v>0</v>
      </c>
      <c r="D87" s="167">
        <f>'Smlouvy, zakázky a jiné potřeby'!D89</f>
        <v>0</v>
      </c>
      <c r="E87" s="167">
        <f>'Smlouvy, zakázky a jiné potřeby'!E89</f>
        <v>0</v>
      </c>
      <c r="F87" s="167">
        <f>'Smlouvy, zakázky a jiné potřeby'!G89</f>
        <v>0</v>
      </c>
      <c r="G87" s="167">
        <f>'Smlouvy, zakázky a jiné potřeby'!H89</f>
        <v>0</v>
      </c>
      <c r="H87" s="102">
        <f t="shared" si="7"/>
        <v>0</v>
      </c>
      <c r="I87" s="447"/>
      <c r="J87" s="447"/>
      <c r="K87" s="447"/>
      <c r="L87" s="447"/>
      <c r="M87" s="447"/>
      <c r="N87" s="447"/>
      <c r="O87" s="447"/>
      <c r="P87" s="447"/>
    </row>
    <row r="88" spans="1:16" ht="14.45" customHeight="1" x14ac:dyDescent="0.25">
      <c r="A88" s="166">
        <f>'Smlouvy, zakázky a jiné potřeby'!A90</f>
        <v>0</v>
      </c>
      <c r="B88" s="121" t="s">
        <v>303</v>
      </c>
      <c r="C88" s="167">
        <f>'Smlouvy, zakázky a jiné potřeby'!C90</f>
        <v>0</v>
      </c>
      <c r="D88" s="167">
        <f>'Smlouvy, zakázky a jiné potřeby'!D90</f>
        <v>0</v>
      </c>
      <c r="E88" s="167">
        <f>'Smlouvy, zakázky a jiné potřeby'!E90</f>
        <v>0</v>
      </c>
      <c r="F88" s="167">
        <f>'Smlouvy, zakázky a jiné potřeby'!G90</f>
        <v>0</v>
      </c>
      <c r="G88" s="167">
        <f>'Smlouvy, zakázky a jiné potřeby'!H90</f>
        <v>0</v>
      </c>
      <c r="H88" s="102">
        <f t="shared" si="7"/>
        <v>0</v>
      </c>
      <c r="I88" s="447"/>
      <c r="J88" s="447"/>
      <c r="K88" s="447"/>
      <c r="L88" s="447"/>
      <c r="M88" s="447"/>
      <c r="N88" s="447"/>
      <c r="O88" s="447"/>
      <c r="P88" s="447"/>
    </row>
    <row r="89" spans="1:16" ht="14.45" customHeight="1" x14ac:dyDescent="0.25">
      <c r="A89" s="166">
        <f>'Smlouvy, zakázky a jiné potřeby'!A91</f>
        <v>0</v>
      </c>
      <c r="B89" s="121" t="s">
        <v>304</v>
      </c>
      <c r="C89" s="167">
        <f>'Smlouvy, zakázky a jiné potřeby'!C91</f>
        <v>0</v>
      </c>
      <c r="D89" s="167">
        <f>'Smlouvy, zakázky a jiné potřeby'!D91</f>
        <v>0</v>
      </c>
      <c r="E89" s="167">
        <f>'Smlouvy, zakázky a jiné potřeby'!E91</f>
        <v>0</v>
      </c>
      <c r="F89" s="167">
        <f>'Smlouvy, zakázky a jiné potřeby'!G91</f>
        <v>0</v>
      </c>
      <c r="G89" s="167">
        <f>'Smlouvy, zakázky a jiné potřeby'!H91</f>
        <v>0</v>
      </c>
      <c r="H89" s="102">
        <f t="shared" si="7"/>
        <v>0</v>
      </c>
      <c r="I89" s="447"/>
      <c r="J89" s="447"/>
      <c r="K89" s="447"/>
      <c r="L89" s="447"/>
      <c r="M89" s="447"/>
      <c r="N89" s="447"/>
      <c r="O89" s="447"/>
      <c r="P89" s="447"/>
    </row>
    <row r="90" spans="1:16" ht="14.45" customHeight="1" x14ac:dyDescent="0.25">
      <c r="A90" s="166">
        <f>'Smlouvy, zakázky a jiné potřeby'!A92</f>
        <v>0</v>
      </c>
      <c r="B90" s="121" t="s">
        <v>305</v>
      </c>
      <c r="C90" s="167">
        <f>'Smlouvy, zakázky a jiné potřeby'!C92</f>
        <v>0</v>
      </c>
      <c r="D90" s="167">
        <f>'Smlouvy, zakázky a jiné potřeby'!D92</f>
        <v>0</v>
      </c>
      <c r="E90" s="167">
        <f>'Smlouvy, zakázky a jiné potřeby'!E92</f>
        <v>0</v>
      </c>
      <c r="F90" s="167">
        <f>'Smlouvy, zakázky a jiné potřeby'!G92</f>
        <v>0</v>
      </c>
      <c r="G90" s="167">
        <f>'Smlouvy, zakázky a jiné potřeby'!H92</f>
        <v>0</v>
      </c>
      <c r="H90" s="102">
        <f t="shared" si="7"/>
        <v>0</v>
      </c>
      <c r="I90" s="447"/>
      <c r="J90" s="447"/>
      <c r="K90" s="447"/>
      <c r="L90" s="447"/>
      <c r="M90" s="447"/>
      <c r="N90" s="447"/>
      <c r="O90" s="447"/>
      <c r="P90" s="447"/>
    </row>
    <row r="91" spans="1:16" ht="14.45" customHeight="1" x14ac:dyDescent="0.25">
      <c r="A91" s="166">
        <f>'Smlouvy, zakázky a jiné potřeby'!A93</f>
        <v>0</v>
      </c>
      <c r="B91" s="121" t="s">
        <v>306</v>
      </c>
      <c r="C91" s="167">
        <f>'Smlouvy, zakázky a jiné potřeby'!C93</f>
        <v>0</v>
      </c>
      <c r="D91" s="167">
        <f>'Smlouvy, zakázky a jiné potřeby'!D93</f>
        <v>0</v>
      </c>
      <c r="E91" s="167">
        <f>'Smlouvy, zakázky a jiné potřeby'!E93</f>
        <v>0</v>
      </c>
      <c r="F91" s="167">
        <f>'Smlouvy, zakázky a jiné potřeby'!G93</f>
        <v>0</v>
      </c>
      <c r="G91" s="167">
        <f>'Smlouvy, zakázky a jiné potřeby'!H93</f>
        <v>0</v>
      </c>
      <c r="H91" s="102">
        <f t="shared" si="7"/>
        <v>0</v>
      </c>
      <c r="I91" s="447"/>
      <c r="J91" s="447"/>
      <c r="K91" s="447"/>
      <c r="L91" s="447"/>
      <c r="M91" s="447"/>
      <c r="N91" s="447"/>
      <c r="O91" s="447"/>
      <c r="P91" s="447"/>
    </row>
    <row r="92" spans="1:16" ht="14.45" customHeight="1" x14ac:dyDescent="0.25">
      <c r="A92" s="166">
        <f>'Smlouvy, zakázky a jiné potřeby'!A94</f>
        <v>0</v>
      </c>
      <c r="B92" s="121" t="s">
        <v>307</v>
      </c>
      <c r="C92" s="167">
        <f>'Smlouvy, zakázky a jiné potřeby'!C94</f>
        <v>0</v>
      </c>
      <c r="D92" s="167">
        <f>'Smlouvy, zakázky a jiné potřeby'!D94</f>
        <v>0</v>
      </c>
      <c r="E92" s="167">
        <f>'Smlouvy, zakázky a jiné potřeby'!E94</f>
        <v>0</v>
      </c>
      <c r="F92" s="167">
        <f>'Smlouvy, zakázky a jiné potřeby'!G94</f>
        <v>0</v>
      </c>
      <c r="G92" s="167">
        <f>'Smlouvy, zakázky a jiné potřeby'!H94</f>
        <v>0</v>
      </c>
      <c r="H92" s="102">
        <f t="shared" si="7"/>
        <v>0</v>
      </c>
      <c r="I92" s="447"/>
      <c r="J92" s="447"/>
      <c r="K92" s="447"/>
      <c r="L92" s="447"/>
      <c r="M92" s="447"/>
      <c r="N92" s="447"/>
      <c r="O92" s="447"/>
      <c r="P92" s="447"/>
    </row>
    <row r="93" spans="1:16" ht="14.45" customHeight="1" x14ac:dyDescent="0.25">
      <c r="A93" s="166">
        <f>'Smlouvy, zakázky a jiné potřeby'!A95</f>
        <v>0</v>
      </c>
      <c r="B93" s="121" t="s">
        <v>308</v>
      </c>
      <c r="C93" s="167">
        <f>'Smlouvy, zakázky a jiné potřeby'!C95</f>
        <v>0</v>
      </c>
      <c r="D93" s="167">
        <f>'Smlouvy, zakázky a jiné potřeby'!D95</f>
        <v>0</v>
      </c>
      <c r="E93" s="167">
        <f>'Smlouvy, zakázky a jiné potřeby'!E95</f>
        <v>0</v>
      </c>
      <c r="F93" s="167">
        <f>'Smlouvy, zakázky a jiné potřeby'!G95</f>
        <v>0</v>
      </c>
      <c r="G93" s="167">
        <f>'Smlouvy, zakázky a jiné potřeby'!H95</f>
        <v>0</v>
      </c>
      <c r="H93" s="102">
        <f t="shared" si="7"/>
        <v>0</v>
      </c>
      <c r="I93" s="447"/>
      <c r="J93" s="447"/>
      <c r="K93" s="447"/>
      <c r="L93" s="447"/>
      <c r="M93" s="447"/>
      <c r="N93" s="447"/>
      <c r="O93" s="447"/>
      <c r="P93" s="447"/>
    </row>
    <row r="94" spans="1:16" ht="14.45" customHeight="1" x14ac:dyDescent="0.25">
      <c r="A94" s="166">
        <f>'Smlouvy, zakázky a jiné potřeby'!A96</f>
        <v>0</v>
      </c>
      <c r="B94" s="121" t="s">
        <v>309</v>
      </c>
      <c r="C94" s="167">
        <f>'Smlouvy, zakázky a jiné potřeby'!C96</f>
        <v>0</v>
      </c>
      <c r="D94" s="167">
        <f>'Smlouvy, zakázky a jiné potřeby'!D96</f>
        <v>0</v>
      </c>
      <c r="E94" s="167">
        <f>'Smlouvy, zakázky a jiné potřeby'!E96</f>
        <v>0</v>
      </c>
      <c r="F94" s="167">
        <f>'Smlouvy, zakázky a jiné potřeby'!G96</f>
        <v>0</v>
      </c>
      <c r="G94" s="167">
        <f>'Smlouvy, zakázky a jiné potřeby'!H96</f>
        <v>0</v>
      </c>
      <c r="H94" s="102">
        <f t="shared" si="7"/>
        <v>0</v>
      </c>
      <c r="I94" s="447"/>
      <c r="J94" s="447"/>
      <c r="K94" s="447"/>
      <c r="L94" s="447"/>
      <c r="M94" s="447"/>
      <c r="N94" s="447"/>
      <c r="O94" s="447"/>
      <c r="P94" s="447"/>
    </row>
    <row r="95" spans="1:16" x14ac:dyDescent="0.25">
      <c r="A95" s="166">
        <f>'Smlouvy, zakázky a jiné potřeby'!A97</f>
        <v>0</v>
      </c>
      <c r="B95" s="121" t="s">
        <v>310</v>
      </c>
      <c r="C95" s="167">
        <f>'Smlouvy, zakázky a jiné potřeby'!C97</f>
        <v>0</v>
      </c>
      <c r="D95" s="167">
        <f>'Smlouvy, zakázky a jiné potřeby'!D97</f>
        <v>0</v>
      </c>
      <c r="E95" s="167">
        <f>'Smlouvy, zakázky a jiné potřeby'!E97</f>
        <v>0</v>
      </c>
      <c r="F95" s="167">
        <f>'Smlouvy, zakázky a jiné potřeby'!G97</f>
        <v>0</v>
      </c>
      <c r="G95" s="167">
        <f>'Smlouvy, zakázky a jiné potřeby'!H97</f>
        <v>0</v>
      </c>
      <c r="H95" s="102">
        <f t="shared" si="7"/>
        <v>0</v>
      </c>
      <c r="I95" s="447"/>
      <c r="J95" s="447"/>
      <c r="K95" s="447"/>
      <c r="L95" s="447"/>
      <c r="M95" s="447"/>
      <c r="N95" s="447"/>
      <c r="O95" s="447"/>
      <c r="P95" s="447"/>
    </row>
    <row r="96" spans="1:16" ht="14.45" customHeight="1" x14ac:dyDescent="0.25">
      <c r="A96" s="166">
        <f>'Smlouvy, zakázky a jiné potřeby'!A98</f>
        <v>0</v>
      </c>
      <c r="B96" s="121" t="s">
        <v>311</v>
      </c>
      <c r="C96" s="167">
        <f>'Smlouvy, zakázky a jiné potřeby'!C98</f>
        <v>0</v>
      </c>
      <c r="D96" s="167">
        <f>'Smlouvy, zakázky a jiné potřeby'!D98</f>
        <v>0</v>
      </c>
      <c r="E96" s="167">
        <f>'Smlouvy, zakázky a jiné potřeby'!E98</f>
        <v>0</v>
      </c>
      <c r="F96" s="167">
        <f>'Smlouvy, zakázky a jiné potřeby'!G98</f>
        <v>0</v>
      </c>
      <c r="G96" s="167">
        <f>'Smlouvy, zakázky a jiné potřeby'!H98</f>
        <v>0</v>
      </c>
      <c r="H96" s="102">
        <f t="shared" si="7"/>
        <v>0</v>
      </c>
      <c r="I96" s="447"/>
      <c r="J96" s="447"/>
      <c r="K96" s="447"/>
      <c r="L96" s="447"/>
      <c r="M96" s="447"/>
      <c r="N96" s="447"/>
      <c r="O96" s="447"/>
      <c r="P96" s="447"/>
    </row>
    <row r="97" spans="1:16" ht="14.45" customHeight="1" x14ac:dyDescent="0.25">
      <c r="A97" s="166">
        <f>'Smlouvy, zakázky a jiné potřeby'!A99</f>
        <v>0</v>
      </c>
      <c r="B97" s="121" t="s">
        <v>312</v>
      </c>
      <c r="C97" s="167">
        <f>'Smlouvy, zakázky a jiné potřeby'!C99</f>
        <v>0</v>
      </c>
      <c r="D97" s="167">
        <f>'Smlouvy, zakázky a jiné potřeby'!D99</f>
        <v>0</v>
      </c>
      <c r="E97" s="167">
        <f>'Smlouvy, zakázky a jiné potřeby'!E99</f>
        <v>0</v>
      </c>
      <c r="F97" s="167">
        <f>'Smlouvy, zakázky a jiné potřeby'!G99</f>
        <v>0</v>
      </c>
      <c r="G97" s="167">
        <f>'Smlouvy, zakázky a jiné potřeby'!H99</f>
        <v>0</v>
      </c>
      <c r="H97" s="102">
        <f t="shared" si="7"/>
        <v>0</v>
      </c>
      <c r="I97" s="447"/>
      <c r="J97" s="447"/>
      <c r="K97" s="447"/>
      <c r="L97" s="447"/>
      <c r="M97" s="447"/>
      <c r="N97" s="447"/>
      <c r="O97" s="447"/>
      <c r="P97" s="447"/>
    </row>
    <row r="98" spans="1:16" ht="14.45" customHeight="1" x14ac:dyDescent="0.25">
      <c r="A98" s="166">
        <f>'Smlouvy, zakázky a jiné potřeby'!A100</f>
        <v>0</v>
      </c>
      <c r="B98" s="121" t="s">
        <v>313</v>
      </c>
      <c r="C98" s="167">
        <f>'Smlouvy, zakázky a jiné potřeby'!C100</f>
        <v>0</v>
      </c>
      <c r="D98" s="167">
        <f>'Smlouvy, zakázky a jiné potřeby'!D100</f>
        <v>0</v>
      </c>
      <c r="E98" s="167">
        <f>'Smlouvy, zakázky a jiné potřeby'!E100</f>
        <v>0</v>
      </c>
      <c r="F98" s="167">
        <f>'Smlouvy, zakázky a jiné potřeby'!G100</f>
        <v>0</v>
      </c>
      <c r="G98" s="167">
        <f>'Smlouvy, zakázky a jiné potřeby'!H100</f>
        <v>0</v>
      </c>
      <c r="H98" s="102">
        <f t="shared" si="7"/>
        <v>0</v>
      </c>
      <c r="I98" s="447"/>
      <c r="J98" s="447"/>
      <c r="K98" s="447"/>
      <c r="L98" s="447"/>
      <c r="M98" s="447"/>
      <c r="N98" s="447"/>
      <c r="O98" s="447"/>
      <c r="P98" s="447"/>
    </row>
    <row r="99" spans="1:16" ht="14.45" customHeight="1" x14ac:dyDescent="0.25">
      <c r="A99" s="166">
        <f>'Smlouvy, zakázky a jiné potřeby'!A101</f>
        <v>0</v>
      </c>
      <c r="B99" s="121" t="s">
        <v>314</v>
      </c>
      <c r="C99" s="167">
        <f>'Smlouvy, zakázky a jiné potřeby'!C101</f>
        <v>0</v>
      </c>
      <c r="D99" s="167">
        <f>'Smlouvy, zakázky a jiné potřeby'!D101</f>
        <v>0</v>
      </c>
      <c r="E99" s="167">
        <f>'Smlouvy, zakázky a jiné potřeby'!E101</f>
        <v>0</v>
      </c>
      <c r="F99" s="167">
        <f>'Smlouvy, zakázky a jiné potřeby'!G101</f>
        <v>0</v>
      </c>
      <c r="G99" s="167">
        <f>'Smlouvy, zakázky a jiné potřeby'!H101</f>
        <v>0</v>
      </c>
      <c r="H99" s="102">
        <f t="shared" si="7"/>
        <v>0</v>
      </c>
      <c r="I99" s="447"/>
      <c r="J99" s="447"/>
      <c r="K99" s="447"/>
      <c r="L99" s="447"/>
      <c r="M99" s="447"/>
      <c r="N99" s="447"/>
      <c r="O99" s="447"/>
      <c r="P99" s="447"/>
    </row>
    <row r="100" spans="1:16" ht="14.45" customHeight="1" x14ac:dyDescent="0.25">
      <c r="A100" s="166">
        <f>'Smlouvy, zakázky a jiné potřeby'!A102</f>
        <v>0</v>
      </c>
      <c r="B100" s="121" t="s">
        <v>315</v>
      </c>
      <c r="C100" s="167">
        <f>'Smlouvy, zakázky a jiné potřeby'!C102</f>
        <v>0</v>
      </c>
      <c r="D100" s="167">
        <f>'Smlouvy, zakázky a jiné potřeby'!D102</f>
        <v>0</v>
      </c>
      <c r="E100" s="167">
        <f>'Smlouvy, zakázky a jiné potřeby'!E102</f>
        <v>0</v>
      </c>
      <c r="F100" s="167">
        <f>'Smlouvy, zakázky a jiné potřeby'!G102</f>
        <v>0</v>
      </c>
      <c r="G100" s="167">
        <f>'Smlouvy, zakázky a jiné potřeby'!H102</f>
        <v>0</v>
      </c>
      <c r="H100" s="102">
        <f t="shared" si="7"/>
        <v>0</v>
      </c>
      <c r="I100" s="447"/>
      <c r="J100" s="447"/>
      <c r="K100" s="447"/>
      <c r="L100" s="447"/>
      <c r="M100" s="447"/>
      <c r="N100" s="447"/>
      <c r="O100" s="447"/>
      <c r="P100" s="447"/>
    </row>
    <row r="101" spans="1:16" ht="14.45" customHeight="1" x14ac:dyDescent="0.25">
      <c r="A101" s="166">
        <f>'Smlouvy, zakázky a jiné potřeby'!A103</f>
        <v>0</v>
      </c>
      <c r="B101" s="121" t="s">
        <v>316</v>
      </c>
      <c r="C101" s="167">
        <f>'Smlouvy, zakázky a jiné potřeby'!C103</f>
        <v>0</v>
      </c>
      <c r="D101" s="167">
        <f>'Smlouvy, zakázky a jiné potřeby'!D103</f>
        <v>0</v>
      </c>
      <c r="E101" s="167">
        <f>'Smlouvy, zakázky a jiné potřeby'!E103</f>
        <v>0</v>
      </c>
      <c r="F101" s="167">
        <f>'Smlouvy, zakázky a jiné potřeby'!G103</f>
        <v>0</v>
      </c>
      <c r="G101" s="167">
        <f>'Smlouvy, zakázky a jiné potřeby'!H103</f>
        <v>0</v>
      </c>
      <c r="H101" s="102">
        <f t="shared" si="7"/>
        <v>0</v>
      </c>
      <c r="I101" s="447"/>
      <c r="J101" s="447"/>
      <c r="K101" s="447"/>
      <c r="L101" s="447"/>
      <c r="M101" s="447"/>
      <c r="N101" s="447"/>
      <c r="O101" s="447"/>
      <c r="P101" s="447"/>
    </row>
    <row r="102" spans="1:16" ht="14.45" customHeight="1" x14ac:dyDescent="0.25">
      <c r="A102" s="166">
        <f>'Smlouvy, zakázky a jiné potřeby'!A104</f>
        <v>0</v>
      </c>
      <c r="B102" s="121" t="s">
        <v>317</v>
      </c>
      <c r="C102" s="167">
        <f>'Smlouvy, zakázky a jiné potřeby'!C104</f>
        <v>0</v>
      </c>
      <c r="D102" s="167">
        <f>'Smlouvy, zakázky a jiné potřeby'!D104</f>
        <v>0</v>
      </c>
      <c r="E102" s="167">
        <f>'Smlouvy, zakázky a jiné potřeby'!E104</f>
        <v>0</v>
      </c>
      <c r="F102" s="167">
        <f>'Smlouvy, zakázky a jiné potřeby'!G104</f>
        <v>0</v>
      </c>
      <c r="G102" s="167">
        <f>'Smlouvy, zakázky a jiné potřeby'!H104</f>
        <v>0</v>
      </c>
      <c r="H102" s="102">
        <f t="shared" si="7"/>
        <v>0</v>
      </c>
      <c r="I102" s="447"/>
      <c r="J102" s="447"/>
      <c r="K102" s="447"/>
      <c r="L102" s="447"/>
      <c r="M102" s="447"/>
      <c r="N102" s="447"/>
      <c r="O102" s="447"/>
      <c r="P102" s="447"/>
    </row>
    <row r="103" spans="1:16" ht="14.45" customHeight="1" x14ac:dyDescent="0.25">
      <c r="A103" s="166">
        <f>'Smlouvy, zakázky a jiné potřeby'!A105</f>
        <v>0</v>
      </c>
      <c r="B103" s="121" t="s">
        <v>318</v>
      </c>
      <c r="C103" s="167">
        <f>'Smlouvy, zakázky a jiné potřeby'!C105</f>
        <v>0</v>
      </c>
      <c r="D103" s="167">
        <f>'Smlouvy, zakázky a jiné potřeby'!D105</f>
        <v>0</v>
      </c>
      <c r="E103" s="167">
        <f>'Smlouvy, zakázky a jiné potřeby'!E105</f>
        <v>0</v>
      </c>
      <c r="F103" s="167">
        <f>'Smlouvy, zakázky a jiné potřeby'!G105</f>
        <v>0</v>
      </c>
      <c r="G103" s="167">
        <f>'Smlouvy, zakázky a jiné potřeby'!H105</f>
        <v>0</v>
      </c>
      <c r="H103" s="102">
        <f t="shared" si="7"/>
        <v>0</v>
      </c>
      <c r="I103" s="447"/>
      <c r="J103" s="447"/>
      <c r="K103" s="447"/>
      <c r="L103" s="447"/>
      <c r="M103" s="447"/>
      <c r="N103" s="447"/>
      <c r="O103" s="447"/>
      <c r="P103" s="447"/>
    </row>
    <row r="104" spans="1:16" ht="14.45" customHeight="1" x14ac:dyDescent="0.25">
      <c r="A104" s="166">
        <f>'Smlouvy, zakázky a jiné potřeby'!A106</f>
        <v>0</v>
      </c>
      <c r="B104" s="121" t="s">
        <v>319</v>
      </c>
      <c r="C104" s="167">
        <f>'Smlouvy, zakázky a jiné potřeby'!C106</f>
        <v>0</v>
      </c>
      <c r="D104" s="167">
        <f>'Smlouvy, zakázky a jiné potřeby'!D106</f>
        <v>0</v>
      </c>
      <c r="E104" s="167">
        <f>'Smlouvy, zakázky a jiné potřeby'!E106</f>
        <v>0</v>
      </c>
      <c r="F104" s="167">
        <f>'Smlouvy, zakázky a jiné potřeby'!G106</f>
        <v>0</v>
      </c>
      <c r="G104" s="167">
        <f>'Smlouvy, zakázky a jiné potřeby'!H106</f>
        <v>0</v>
      </c>
      <c r="H104" s="102">
        <f t="shared" si="7"/>
        <v>0</v>
      </c>
      <c r="I104" s="447"/>
      <c r="J104" s="447"/>
      <c r="K104" s="447"/>
      <c r="L104" s="447"/>
      <c r="M104" s="447"/>
      <c r="N104" s="447"/>
      <c r="O104" s="447"/>
      <c r="P104" s="447"/>
    </row>
    <row r="105" spans="1:16" ht="14.45" customHeight="1" x14ac:dyDescent="0.25">
      <c r="A105" s="166">
        <f>'Smlouvy, zakázky a jiné potřeby'!A107</f>
        <v>0</v>
      </c>
      <c r="B105" s="121" t="s">
        <v>320</v>
      </c>
      <c r="C105" s="167">
        <f>'Smlouvy, zakázky a jiné potřeby'!C107</f>
        <v>0</v>
      </c>
      <c r="D105" s="167">
        <f>'Smlouvy, zakázky a jiné potřeby'!D107</f>
        <v>0</v>
      </c>
      <c r="E105" s="167">
        <f>'Smlouvy, zakázky a jiné potřeby'!E107</f>
        <v>0</v>
      </c>
      <c r="F105" s="167">
        <f>'Smlouvy, zakázky a jiné potřeby'!G107</f>
        <v>0</v>
      </c>
      <c r="G105" s="167">
        <f>'Smlouvy, zakázky a jiné potřeby'!H107</f>
        <v>0</v>
      </c>
      <c r="H105" s="102">
        <f t="shared" si="7"/>
        <v>0</v>
      </c>
      <c r="I105" s="447"/>
      <c r="J105" s="447"/>
      <c r="K105" s="447"/>
      <c r="L105" s="447"/>
      <c r="M105" s="447"/>
      <c r="N105" s="447"/>
      <c r="O105" s="447"/>
      <c r="P105" s="447"/>
    </row>
    <row r="106" spans="1:16" ht="14.45" customHeight="1" x14ac:dyDescent="0.25">
      <c r="A106" s="166">
        <f>'Smlouvy, zakázky a jiné potřeby'!A108</f>
        <v>0</v>
      </c>
      <c r="B106" s="121" t="s">
        <v>321</v>
      </c>
      <c r="C106" s="167">
        <f>'Smlouvy, zakázky a jiné potřeby'!C108</f>
        <v>0</v>
      </c>
      <c r="D106" s="167">
        <f>'Smlouvy, zakázky a jiné potřeby'!D108</f>
        <v>0</v>
      </c>
      <c r="E106" s="167">
        <f>'Smlouvy, zakázky a jiné potřeby'!E108</f>
        <v>0</v>
      </c>
      <c r="F106" s="167">
        <f>'Smlouvy, zakázky a jiné potřeby'!G108</f>
        <v>0</v>
      </c>
      <c r="G106" s="167">
        <f>'Smlouvy, zakázky a jiné potřeby'!H108</f>
        <v>0</v>
      </c>
      <c r="H106" s="102">
        <f t="shared" si="7"/>
        <v>0</v>
      </c>
      <c r="I106" s="447"/>
      <c r="J106" s="447"/>
      <c r="K106" s="447"/>
      <c r="L106" s="447"/>
      <c r="M106" s="447"/>
      <c r="N106" s="447"/>
      <c r="O106" s="447"/>
      <c r="P106" s="447"/>
    </row>
    <row r="107" spans="1:16" ht="14.45" customHeight="1" x14ac:dyDescent="0.25">
      <c r="A107" s="166">
        <f>'Smlouvy, zakázky a jiné potřeby'!A109</f>
        <v>0</v>
      </c>
      <c r="B107" s="121" t="s">
        <v>322</v>
      </c>
      <c r="C107" s="167">
        <f>'Smlouvy, zakázky a jiné potřeby'!C109</f>
        <v>0</v>
      </c>
      <c r="D107" s="167">
        <f>'Smlouvy, zakázky a jiné potřeby'!D109</f>
        <v>0</v>
      </c>
      <c r="E107" s="167">
        <f>'Smlouvy, zakázky a jiné potřeby'!E109</f>
        <v>0</v>
      </c>
      <c r="F107" s="167">
        <f>'Smlouvy, zakázky a jiné potřeby'!G109</f>
        <v>0</v>
      </c>
      <c r="G107" s="167">
        <f>'Smlouvy, zakázky a jiné potřeby'!H109</f>
        <v>0</v>
      </c>
      <c r="H107" s="102">
        <f t="shared" si="7"/>
        <v>0</v>
      </c>
      <c r="I107" s="447"/>
      <c r="J107" s="447"/>
      <c r="K107" s="447"/>
      <c r="L107" s="447"/>
      <c r="M107" s="447"/>
      <c r="N107" s="447"/>
      <c r="O107" s="447"/>
      <c r="P107" s="447"/>
    </row>
    <row r="108" spans="1:16" ht="14.45" customHeight="1" x14ac:dyDescent="0.25">
      <c r="A108" s="166">
        <f>'Smlouvy, zakázky a jiné potřeby'!A110</f>
        <v>0</v>
      </c>
      <c r="B108" s="121" t="s">
        <v>323</v>
      </c>
      <c r="C108" s="167">
        <f>'Smlouvy, zakázky a jiné potřeby'!C110</f>
        <v>0</v>
      </c>
      <c r="D108" s="167">
        <f>'Smlouvy, zakázky a jiné potřeby'!D110</f>
        <v>0</v>
      </c>
      <c r="E108" s="167">
        <f>'Smlouvy, zakázky a jiné potřeby'!E110</f>
        <v>0</v>
      </c>
      <c r="F108" s="167">
        <f>'Smlouvy, zakázky a jiné potřeby'!G110</f>
        <v>0</v>
      </c>
      <c r="G108" s="167">
        <f>'Smlouvy, zakázky a jiné potřeby'!H110</f>
        <v>0</v>
      </c>
      <c r="H108" s="102">
        <f t="shared" si="7"/>
        <v>0</v>
      </c>
      <c r="I108" s="427"/>
      <c r="J108" s="427"/>
      <c r="K108" s="427"/>
      <c r="L108" s="427"/>
      <c r="M108" s="427"/>
      <c r="N108" s="427"/>
      <c r="O108" s="427"/>
      <c r="P108" s="427"/>
    </row>
    <row r="109" spans="1:16" ht="14.45" customHeight="1" x14ac:dyDescent="0.25">
      <c r="A109" s="166">
        <f>'Smlouvy, zakázky a jiné potřeby'!A111</f>
        <v>0</v>
      </c>
      <c r="B109" s="121" t="s">
        <v>324</v>
      </c>
      <c r="C109" s="167">
        <f>'Smlouvy, zakázky a jiné potřeby'!C111</f>
        <v>0</v>
      </c>
      <c r="D109" s="167">
        <f>'Smlouvy, zakázky a jiné potřeby'!D111</f>
        <v>0</v>
      </c>
      <c r="E109" s="167">
        <f>'Smlouvy, zakázky a jiné potřeby'!E111</f>
        <v>0</v>
      </c>
      <c r="F109" s="167">
        <f>'Smlouvy, zakázky a jiné potřeby'!G111</f>
        <v>0</v>
      </c>
      <c r="G109" s="167">
        <f>'Smlouvy, zakázky a jiné potřeby'!H111</f>
        <v>0</v>
      </c>
      <c r="H109" s="102">
        <f t="shared" si="7"/>
        <v>0</v>
      </c>
      <c r="I109" s="427"/>
      <c r="J109" s="427"/>
      <c r="K109" s="427"/>
      <c r="L109" s="427"/>
      <c r="M109" s="427"/>
      <c r="N109" s="427"/>
      <c r="O109" s="427"/>
      <c r="P109" s="427"/>
    </row>
    <row r="110" spans="1:16" ht="14.45" customHeight="1" x14ac:dyDescent="0.25">
      <c r="A110" s="166">
        <f>'Smlouvy, zakázky a jiné potřeby'!A112</f>
        <v>0</v>
      </c>
      <c r="B110" s="121" t="s">
        <v>325</v>
      </c>
      <c r="C110" s="167">
        <f>'Smlouvy, zakázky a jiné potřeby'!C112</f>
        <v>0</v>
      </c>
      <c r="D110" s="167">
        <f>'Smlouvy, zakázky a jiné potřeby'!D112</f>
        <v>0</v>
      </c>
      <c r="E110" s="167">
        <f>'Smlouvy, zakázky a jiné potřeby'!E112</f>
        <v>0</v>
      </c>
      <c r="F110" s="167">
        <f>'Smlouvy, zakázky a jiné potřeby'!G112</f>
        <v>0</v>
      </c>
      <c r="G110" s="167">
        <f>'Smlouvy, zakázky a jiné potřeby'!H112</f>
        <v>0</v>
      </c>
      <c r="H110" s="102">
        <f t="shared" si="7"/>
        <v>0</v>
      </c>
      <c r="I110" s="427"/>
      <c r="J110" s="427"/>
      <c r="K110" s="427"/>
      <c r="L110" s="427"/>
      <c r="M110" s="427"/>
      <c r="N110" s="427"/>
      <c r="O110" s="427"/>
      <c r="P110" s="427"/>
    </row>
    <row r="111" spans="1:16" ht="14.45" customHeight="1" x14ac:dyDescent="0.25">
      <c r="A111" s="166">
        <f>'Smlouvy, zakázky a jiné potřeby'!A113</f>
        <v>0</v>
      </c>
      <c r="B111" s="121" t="s">
        <v>326</v>
      </c>
      <c r="C111" s="167">
        <f>'Smlouvy, zakázky a jiné potřeby'!C113</f>
        <v>0</v>
      </c>
      <c r="D111" s="167">
        <f>'Smlouvy, zakázky a jiné potřeby'!D113</f>
        <v>0</v>
      </c>
      <c r="E111" s="167">
        <f>'Smlouvy, zakázky a jiné potřeby'!E113</f>
        <v>0</v>
      </c>
      <c r="F111" s="167">
        <f>'Smlouvy, zakázky a jiné potřeby'!G113</f>
        <v>0</v>
      </c>
      <c r="G111" s="167">
        <f>'Smlouvy, zakázky a jiné potřeby'!H113</f>
        <v>0</v>
      </c>
      <c r="H111" s="102">
        <f t="shared" si="7"/>
        <v>0</v>
      </c>
      <c r="I111" s="427"/>
      <c r="J111" s="427"/>
      <c r="K111" s="427"/>
      <c r="L111" s="427"/>
      <c r="M111" s="427"/>
      <c r="N111" s="427"/>
      <c r="O111" s="427"/>
      <c r="P111" s="427"/>
    </row>
    <row r="112" spans="1:16" ht="14.45" customHeight="1" x14ac:dyDescent="0.25">
      <c r="A112" s="166">
        <f>'Smlouvy, zakázky a jiné potřeby'!A114</f>
        <v>0</v>
      </c>
      <c r="B112" s="121" t="s">
        <v>327</v>
      </c>
      <c r="C112" s="167">
        <f>'Smlouvy, zakázky a jiné potřeby'!C114</f>
        <v>0</v>
      </c>
      <c r="D112" s="167">
        <f>'Smlouvy, zakázky a jiné potřeby'!D114</f>
        <v>0</v>
      </c>
      <c r="E112" s="167">
        <f>'Smlouvy, zakázky a jiné potřeby'!E114</f>
        <v>0</v>
      </c>
      <c r="F112" s="167">
        <f>'Smlouvy, zakázky a jiné potřeby'!G114</f>
        <v>0</v>
      </c>
      <c r="G112" s="167">
        <f>'Smlouvy, zakázky a jiné potřeby'!H114</f>
        <v>0</v>
      </c>
      <c r="H112" s="102">
        <f t="shared" si="7"/>
        <v>0</v>
      </c>
      <c r="I112" s="427"/>
      <c r="J112" s="427"/>
      <c r="K112" s="427"/>
      <c r="L112" s="427"/>
      <c r="M112" s="427"/>
      <c r="N112" s="427"/>
      <c r="O112" s="427"/>
      <c r="P112" s="427"/>
    </row>
    <row r="113" spans="1:16" ht="14.45" customHeight="1" x14ac:dyDescent="0.25">
      <c r="A113" s="166">
        <f>'Smlouvy, zakázky a jiné potřeby'!A115</f>
        <v>0</v>
      </c>
      <c r="B113" s="121" t="s">
        <v>328</v>
      </c>
      <c r="C113" s="167">
        <f>'Smlouvy, zakázky a jiné potřeby'!C115</f>
        <v>0</v>
      </c>
      <c r="D113" s="167">
        <f>'Smlouvy, zakázky a jiné potřeby'!D115</f>
        <v>0</v>
      </c>
      <c r="E113" s="167">
        <f>'Smlouvy, zakázky a jiné potřeby'!E115</f>
        <v>0</v>
      </c>
      <c r="F113" s="167">
        <f>'Smlouvy, zakázky a jiné potřeby'!G115</f>
        <v>0</v>
      </c>
      <c r="G113" s="167">
        <f>'Smlouvy, zakázky a jiné potřeby'!H115</f>
        <v>0</v>
      </c>
      <c r="H113" s="102">
        <f t="shared" si="7"/>
        <v>0</v>
      </c>
      <c r="I113" s="427"/>
      <c r="J113" s="427"/>
      <c r="K113" s="427"/>
      <c r="L113" s="427"/>
      <c r="M113" s="427"/>
      <c r="N113" s="427"/>
      <c r="O113" s="427"/>
      <c r="P113" s="427"/>
    </row>
    <row r="114" spans="1:16" ht="14.45" customHeight="1" x14ac:dyDescent="0.25">
      <c r="A114" s="166">
        <f>'Smlouvy, zakázky a jiné potřeby'!A116</f>
        <v>0</v>
      </c>
      <c r="B114" s="121" t="s">
        <v>329</v>
      </c>
      <c r="C114" s="167">
        <f>'Smlouvy, zakázky a jiné potřeby'!C116</f>
        <v>0</v>
      </c>
      <c r="D114" s="167">
        <f>'Smlouvy, zakázky a jiné potřeby'!D116</f>
        <v>0</v>
      </c>
      <c r="E114" s="167">
        <f>'Smlouvy, zakázky a jiné potřeby'!E116</f>
        <v>0</v>
      </c>
      <c r="F114" s="167">
        <f>'Smlouvy, zakázky a jiné potřeby'!G116</f>
        <v>0</v>
      </c>
      <c r="G114" s="167">
        <f>'Smlouvy, zakázky a jiné potřeby'!H116</f>
        <v>0</v>
      </c>
      <c r="H114" s="102">
        <f t="shared" si="7"/>
        <v>0</v>
      </c>
      <c r="I114" s="427"/>
      <c r="J114" s="427"/>
      <c r="K114" s="427"/>
      <c r="L114" s="427"/>
      <c r="M114" s="427"/>
      <c r="N114" s="427"/>
      <c r="O114" s="427"/>
      <c r="P114" s="427"/>
    </row>
    <row r="115" spans="1:16" ht="14.45" customHeight="1" x14ac:dyDescent="0.25">
      <c r="A115" s="166">
        <f>'Smlouvy, zakázky a jiné potřeby'!A117</f>
        <v>0</v>
      </c>
      <c r="B115" s="121" t="s">
        <v>330</v>
      </c>
      <c r="C115" s="167">
        <f>'Smlouvy, zakázky a jiné potřeby'!C117</f>
        <v>0</v>
      </c>
      <c r="D115" s="167">
        <f>'Smlouvy, zakázky a jiné potřeby'!D117</f>
        <v>0</v>
      </c>
      <c r="E115" s="167">
        <f>'Smlouvy, zakázky a jiné potřeby'!E117</f>
        <v>0</v>
      </c>
      <c r="F115" s="167">
        <f>'Smlouvy, zakázky a jiné potřeby'!G117</f>
        <v>0</v>
      </c>
      <c r="G115" s="167">
        <f>'Smlouvy, zakázky a jiné potřeby'!H117</f>
        <v>0</v>
      </c>
      <c r="H115" s="102">
        <f t="shared" si="7"/>
        <v>0</v>
      </c>
      <c r="I115" s="427"/>
      <c r="J115" s="427"/>
      <c r="K115" s="427"/>
      <c r="L115" s="427"/>
      <c r="M115" s="427"/>
      <c r="N115" s="427"/>
      <c r="O115" s="427"/>
      <c r="P115" s="427"/>
    </row>
    <row r="116" spans="1:16" x14ac:dyDescent="0.25">
      <c r="A116" s="166">
        <f>'Smlouvy, zakázky a jiné potřeby'!A118</f>
        <v>0</v>
      </c>
      <c r="B116" s="428" t="s">
        <v>512</v>
      </c>
      <c r="C116" s="432">
        <f>'Smlouvy, zakázky a jiné potřeby'!C118</f>
        <v>0</v>
      </c>
      <c r="D116" s="432">
        <f>'Smlouvy, zakázky a jiné potřeby'!D118</f>
        <v>0</v>
      </c>
      <c r="E116" s="432">
        <f>'Smlouvy, zakázky a jiné potřeby'!E118</f>
        <v>0</v>
      </c>
      <c r="F116" s="432">
        <f>'Smlouvy, zakázky a jiné potřeby'!G118</f>
        <v>0</v>
      </c>
      <c r="G116" s="432">
        <f>'Smlouvy, zakázky a jiné potřeby'!H118</f>
        <v>0</v>
      </c>
      <c r="H116" s="426">
        <f t="shared" ref="H116:H150" si="8">SUM(I116:P116)</f>
        <v>0</v>
      </c>
      <c r="I116" s="427"/>
      <c r="J116" s="427"/>
      <c r="K116" s="427"/>
      <c r="L116" s="427"/>
      <c r="M116" s="427"/>
      <c r="N116" s="427"/>
      <c r="O116" s="427"/>
      <c r="P116" s="427"/>
    </row>
    <row r="117" spans="1:16" x14ac:dyDescent="0.25">
      <c r="A117" s="166">
        <f>'Smlouvy, zakázky a jiné potřeby'!A119</f>
        <v>0</v>
      </c>
      <c r="B117" s="428" t="s">
        <v>513</v>
      </c>
      <c r="C117" s="432">
        <f>'Smlouvy, zakázky a jiné potřeby'!C119</f>
        <v>0</v>
      </c>
      <c r="D117" s="432">
        <f>'Smlouvy, zakázky a jiné potřeby'!D119</f>
        <v>0</v>
      </c>
      <c r="E117" s="432">
        <f>'Smlouvy, zakázky a jiné potřeby'!E119</f>
        <v>0</v>
      </c>
      <c r="F117" s="432">
        <f>'Smlouvy, zakázky a jiné potřeby'!G119</f>
        <v>0</v>
      </c>
      <c r="G117" s="432">
        <f>'Smlouvy, zakázky a jiné potřeby'!H119</f>
        <v>0</v>
      </c>
      <c r="H117" s="426">
        <f t="shared" si="8"/>
        <v>0</v>
      </c>
      <c r="I117" s="427"/>
      <c r="J117" s="427"/>
      <c r="K117" s="427"/>
      <c r="L117" s="427"/>
      <c r="M117" s="427"/>
      <c r="N117" s="427"/>
      <c r="O117" s="427"/>
      <c r="P117" s="427"/>
    </row>
    <row r="118" spans="1:16" x14ac:dyDescent="0.25">
      <c r="A118" s="166">
        <f>'Smlouvy, zakázky a jiné potřeby'!A120</f>
        <v>0</v>
      </c>
      <c r="B118" s="428" t="s">
        <v>514</v>
      </c>
      <c r="C118" s="432">
        <f>'Smlouvy, zakázky a jiné potřeby'!C120</f>
        <v>0</v>
      </c>
      <c r="D118" s="432">
        <f>'Smlouvy, zakázky a jiné potřeby'!D120</f>
        <v>0</v>
      </c>
      <c r="E118" s="432">
        <f>'Smlouvy, zakázky a jiné potřeby'!E120</f>
        <v>0</v>
      </c>
      <c r="F118" s="432">
        <f>'Smlouvy, zakázky a jiné potřeby'!G120</f>
        <v>0</v>
      </c>
      <c r="G118" s="432">
        <f>'Smlouvy, zakázky a jiné potřeby'!H120</f>
        <v>0</v>
      </c>
      <c r="H118" s="426">
        <f t="shared" si="8"/>
        <v>0</v>
      </c>
      <c r="I118" s="427"/>
      <c r="J118" s="427"/>
      <c r="K118" s="427"/>
      <c r="L118" s="427"/>
      <c r="M118" s="427"/>
      <c r="N118" s="427"/>
      <c r="O118" s="427"/>
      <c r="P118" s="427"/>
    </row>
    <row r="119" spans="1:16" x14ac:dyDescent="0.25">
      <c r="A119" s="166">
        <f>'Smlouvy, zakázky a jiné potřeby'!A121</f>
        <v>0</v>
      </c>
      <c r="B119" s="428" t="s">
        <v>515</v>
      </c>
      <c r="C119" s="432">
        <f>'Smlouvy, zakázky a jiné potřeby'!C121</f>
        <v>0</v>
      </c>
      <c r="D119" s="432">
        <f>'Smlouvy, zakázky a jiné potřeby'!D121</f>
        <v>0</v>
      </c>
      <c r="E119" s="432">
        <f>'Smlouvy, zakázky a jiné potřeby'!E121</f>
        <v>0</v>
      </c>
      <c r="F119" s="432">
        <f>'Smlouvy, zakázky a jiné potřeby'!G121</f>
        <v>0</v>
      </c>
      <c r="G119" s="432">
        <f>'Smlouvy, zakázky a jiné potřeby'!H121</f>
        <v>0</v>
      </c>
      <c r="H119" s="426">
        <f t="shared" si="8"/>
        <v>0</v>
      </c>
      <c r="I119" s="427"/>
      <c r="J119" s="427"/>
      <c r="K119" s="427"/>
      <c r="L119" s="427"/>
      <c r="M119" s="427"/>
      <c r="N119" s="427"/>
      <c r="O119" s="427"/>
      <c r="P119" s="427"/>
    </row>
    <row r="120" spans="1:16" x14ac:dyDescent="0.25">
      <c r="A120" s="166">
        <f>'Smlouvy, zakázky a jiné potřeby'!A122</f>
        <v>0</v>
      </c>
      <c r="B120" s="428" t="s">
        <v>516</v>
      </c>
      <c r="C120" s="432">
        <f>'Smlouvy, zakázky a jiné potřeby'!C122</f>
        <v>0</v>
      </c>
      <c r="D120" s="432">
        <f>'Smlouvy, zakázky a jiné potřeby'!D122</f>
        <v>0</v>
      </c>
      <c r="E120" s="432">
        <f>'Smlouvy, zakázky a jiné potřeby'!E122</f>
        <v>0</v>
      </c>
      <c r="F120" s="432">
        <f>'Smlouvy, zakázky a jiné potřeby'!G122</f>
        <v>0</v>
      </c>
      <c r="G120" s="432">
        <f>'Smlouvy, zakázky a jiné potřeby'!H122</f>
        <v>0</v>
      </c>
      <c r="H120" s="426">
        <f t="shared" si="8"/>
        <v>0</v>
      </c>
      <c r="I120" s="427"/>
      <c r="J120" s="427"/>
      <c r="K120" s="427"/>
      <c r="L120" s="427"/>
      <c r="M120" s="427"/>
      <c r="N120" s="427"/>
      <c r="O120" s="427"/>
      <c r="P120" s="427"/>
    </row>
    <row r="121" spans="1:16" x14ac:dyDescent="0.25">
      <c r="A121" s="166">
        <f>'Smlouvy, zakázky a jiné potřeby'!A123</f>
        <v>0</v>
      </c>
      <c r="B121" s="428" t="s">
        <v>517</v>
      </c>
      <c r="C121" s="432">
        <f>'Smlouvy, zakázky a jiné potřeby'!C123</f>
        <v>0</v>
      </c>
      <c r="D121" s="432">
        <f>'Smlouvy, zakázky a jiné potřeby'!D123</f>
        <v>0</v>
      </c>
      <c r="E121" s="432">
        <f>'Smlouvy, zakázky a jiné potřeby'!E123</f>
        <v>0</v>
      </c>
      <c r="F121" s="432">
        <f>'Smlouvy, zakázky a jiné potřeby'!G123</f>
        <v>0</v>
      </c>
      <c r="G121" s="432">
        <f>'Smlouvy, zakázky a jiné potřeby'!H123</f>
        <v>0</v>
      </c>
      <c r="H121" s="426">
        <f t="shared" si="8"/>
        <v>0</v>
      </c>
      <c r="I121" s="427"/>
      <c r="J121" s="427"/>
      <c r="K121" s="427"/>
      <c r="L121" s="427"/>
      <c r="M121" s="427"/>
      <c r="N121" s="427"/>
      <c r="O121" s="427"/>
      <c r="P121" s="427"/>
    </row>
    <row r="122" spans="1:16" x14ac:dyDescent="0.25">
      <c r="A122" s="166">
        <f>'Smlouvy, zakázky a jiné potřeby'!A124</f>
        <v>0</v>
      </c>
      <c r="B122" s="428" t="s">
        <v>518</v>
      </c>
      <c r="C122" s="432">
        <f>'Smlouvy, zakázky a jiné potřeby'!C124</f>
        <v>0</v>
      </c>
      <c r="D122" s="432">
        <f>'Smlouvy, zakázky a jiné potřeby'!D124</f>
        <v>0</v>
      </c>
      <c r="E122" s="432">
        <f>'Smlouvy, zakázky a jiné potřeby'!E124</f>
        <v>0</v>
      </c>
      <c r="F122" s="432">
        <f>'Smlouvy, zakázky a jiné potřeby'!G124</f>
        <v>0</v>
      </c>
      <c r="G122" s="432">
        <f>'Smlouvy, zakázky a jiné potřeby'!H124</f>
        <v>0</v>
      </c>
      <c r="H122" s="426">
        <f t="shared" si="8"/>
        <v>0</v>
      </c>
      <c r="I122" s="427"/>
      <c r="J122" s="427"/>
      <c r="K122" s="427"/>
      <c r="L122" s="427"/>
      <c r="M122" s="427"/>
      <c r="N122" s="427"/>
      <c r="O122" s="427"/>
      <c r="P122" s="427"/>
    </row>
    <row r="123" spans="1:16" x14ac:dyDescent="0.25">
      <c r="A123" s="166">
        <f>'Smlouvy, zakázky a jiné potřeby'!A125</f>
        <v>0</v>
      </c>
      <c r="B123" s="428" t="s">
        <v>519</v>
      </c>
      <c r="C123" s="432">
        <f>'Smlouvy, zakázky a jiné potřeby'!C125</f>
        <v>0</v>
      </c>
      <c r="D123" s="432">
        <f>'Smlouvy, zakázky a jiné potřeby'!D125</f>
        <v>0</v>
      </c>
      <c r="E123" s="432">
        <f>'Smlouvy, zakázky a jiné potřeby'!E125</f>
        <v>0</v>
      </c>
      <c r="F123" s="432">
        <f>'Smlouvy, zakázky a jiné potřeby'!G125</f>
        <v>0</v>
      </c>
      <c r="G123" s="432">
        <f>'Smlouvy, zakázky a jiné potřeby'!H125</f>
        <v>0</v>
      </c>
      <c r="H123" s="426">
        <f t="shared" si="8"/>
        <v>0</v>
      </c>
      <c r="I123" s="427"/>
      <c r="J123" s="427"/>
      <c r="K123" s="427"/>
      <c r="L123" s="427"/>
      <c r="M123" s="427"/>
      <c r="N123" s="427"/>
      <c r="O123" s="427"/>
      <c r="P123" s="427"/>
    </row>
    <row r="124" spans="1:16" x14ac:dyDescent="0.25">
      <c r="A124" s="166">
        <f>'Smlouvy, zakázky a jiné potřeby'!A126</f>
        <v>0</v>
      </c>
      <c r="B124" s="428" t="s">
        <v>520</v>
      </c>
      <c r="C124" s="432">
        <f>'Smlouvy, zakázky a jiné potřeby'!C126</f>
        <v>0</v>
      </c>
      <c r="D124" s="432">
        <f>'Smlouvy, zakázky a jiné potřeby'!D126</f>
        <v>0</v>
      </c>
      <c r="E124" s="432">
        <f>'Smlouvy, zakázky a jiné potřeby'!E126</f>
        <v>0</v>
      </c>
      <c r="F124" s="432">
        <f>'Smlouvy, zakázky a jiné potřeby'!G126</f>
        <v>0</v>
      </c>
      <c r="G124" s="432">
        <f>'Smlouvy, zakázky a jiné potřeby'!H126</f>
        <v>0</v>
      </c>
      <c r="H124" s="426">
        <f t="shared" si="8"/>
        <v>0</v>
      </c>
      <c r="I124" s="427"/>
      <c r="J124" s="427"/>
      <c r="K124" s="427"/>
      <c r="L124" s="427"/>
      <c r="M124" s="427"/>
      <c r="N124" s="427"/>
      <c r="O124" s="427"/>
      <c r="P124" s="427"/>
    </row>
    <row r="125" spans="1:16" x14ac:dyDescent="0.25">
      <c r="A125" s="166">
        <f>'Smlouvy, zakázky a jiné potřeby'!A127</f>
        <v>0</v>
      </c>
      <c r="B125" s="428" t="s">
        <v>521</v>
      </c>
      <c r="C125" s="432">
        <f>'Smlouvy, zakázky a jiné potřeby'!C127</f>
        <v>0</v>
      </c>
      <c r="D125" s="432">
        <f>'Smlouvy, zakázky a jiné potřeby'!D127</f>
        <v>0</v>
      </c>
      <c r="E125" s="432">
        <f>'Smlouvy, zakázky a jiné potřeby'!E127</f>
        <v>0</v>
      </c>
      <c r="F125" s="432">
        <f>'Smlouvy, zakázky a jiné potřeby'!G127</f>
        <v>0</v>
      </c>
      <c r="G125" s="432">
        <f>'Smlouvy, zakázky a jiné potřeby'!H127</f>
        <v>0</v>
      </c>
      <c r="H125" s="426">
        <f t="shared" si="8"/>
        <v>0</v>
      </c>
      <c r="I125" s="427"/>
      <c r="J125" s="427"/>
      <c r="K125" s="427"/>
      <c r="L125" s="427"/>
      <c r="M125" s="427"/>
      <c r="N125" s="427"/>
      <c r="O125" s="427"/>
      <c r="P125" s="427"/>
    </row>
    <row r="126" spans="1:16" x14ac:dyDescent="0.25">
      <c r="A126" s="166">
        <f>'Smlouvy, zakázky a jiné potřeby'!A128</f>
        <v>0</v>
      </c>
      <c r="B126" s="428" t="s">
        <v>522</v>
      </c>
      <c r="C126" s="432">
        <f>'Smlouvy, zakázky a jiné potřeby'!C128</f>
        <v>0</v>
      </c>
      <c r="D126" s="432">
        <f>'Smlouvy, zakázky a jiné potřeby'!D128</f>
        <v>0</v>
      </c>
      <c r="E126" s="432">
        <f>'Smlouvy, zakázky a jiné potřeby'!E128</f>
        <v>0</v>
      </c>
      <c r="F126" s="432">
        <f>'Smlouvy, zakázky a jiné potřeby'!G128</f>
        <v>0</v>
      </c>
      <c r="G126" s="432">
        <f>'Smlouvy, zakázky a jiné potřeby'!H128</f>
        <v>0</v>
      </c>
      <c r="H126" s="426">
        <f t="shared" si="8"/>
        <v>0</v>
      </c>
      <c r="I126" s="427"/>
      <c r="J126" s="427"/>
      <c r="K126" s="427"/>
      <c r="L126" s="427"/>
      <c r="M126" s="427"/>
      <c r="N126" s="427"/>
      <c r="O126" s="427"/>
      <c r="P126" s="427"/>
    </row>
    <row r="127" spans="1:16" x14ac:dyDescent="0.25">
      <c r="A127" s="166">
        <f>'Smlouvy, zakázky a jiné potřeby'!A129</f>
        <v>0</v>
      </c>
      <c r="B127" s="428" t="s">
        <v>523</v>
      </c>
      <c r="C127" s="432">
        <f>'Smlouvy, zakázky a jiné potřeby'!C129</f>
        <v>0</v>
      </c>
      <c r="D127" s="432">
        <f>'Smlouvy, zakázky a jiné potřeby'!D129</f>
        <v>0</v>
      </c>
      <c r="E127" s="432">
        <f>'Smlouvy, zakázky a jiné potřeby'!E129</f>
        <v>0</v>
      </c>
      <c r="F127" s="432">
        <f>'Smlouvy, zakázky a jiné potřeby'!G129</f>
        <v>0</v>
      </c>
      <c r="G127" s="432">
        <f>'Smlouvy, zakázky a jiné potřeby'!H129</f>
        <v>0</v>
      </c>
      <c r="H127" s="426">
        <f t="shared" si="8"/>
        <v>0</v>
      </c>
      <c r="I127" s="427"/>
      <c r="J127" s="427"/>
      <c r="K127" s="427"/>
      <c r="L127" s="427"/>
      <c r="M127" s="427"/>
      <c r="N127" s="427"/>
      <c r="O127" s="427"/>
      <c r="P127" s="427"/>
    </row>
    <row r="128" spans="1:16" x14ac:dyDescent="0.25">
      <c r="A128" s="166">
        <f>'Smlouvy, zakázky a jiné potřeby'!A130</f>
        <v>0</v>
      </c>
      <c r="B128" s="428" t="s">
        <v>524</v>
      </c>
      <c r="C128" s="432">
        <f>'Smlouvy, zakázky a jiné potřeby'!C130</f>
        <v>0</v>
      </c>
      <c r="D128" s="432">
        <f>'Smlouvy, zakázky a jiné potřeby'!D130</f>
        <v>0</v>
      </c>
      <c r="E128" s="432">
        <f>'Smlouvy, zakázky a jiné potřeby'!E130</f>
        <v>0</v>
      </c>
      <c r="F128" s="432">
        <f>'Smlouvy, zakázky a jiné potřeby'!G130</f>
        <v>0</v>
      </c>
      <c r="G128" s="432">
        <f>'Smlouvy, zakázky a jiné potřeby'!H130</f>
        <v>0</v>
      </c>
      <c r="H128" s="426">
        <f t="shared" si="8"/>
        <v>0</v>
      </c>
      <c r="I128" s="427"/>
      <c r="J128" s="427"/>
      <c r="K128" s="427"/>
      <c r="L128" s="427"/>
      <c r="M128" s="427"/>
      <c r="N128" s="427"/>
      <c r="O128" s="427"/>
      <c r="P128" s="427"/>
    </row>
    <row r="129" spans="1:16" x14ac:dyDescent="0.25">
      <c r="A129" s="166">
        <f>'Smlouvy, zakázky a jiné potřeby'!A131</f>
        <v>0</v>
      </c>
      <c r="B129" s="428" t="s">
        <v>525</v>
      </c>
      <c r="C129" s="432">
        <f>'Smlouvy, zakázky a jiné potřeby'!C131</f>
        <v>0</v>
      </c>
      <c r="D129" s="432">
        <f>'Smlouvy, zakázky a jiné potřeby'!D131</f>
        <v>0</v>
      </c>
      <c r="E129" s="432">
        <f>'Smlouvy, zakázky a jiné potřeby'!E131</f>
        <v>0</v>
      </c>
      <c r="F129" s="432">
        <f>'Smlouvy, zakázky a jiné potřeby'!G131</f>
        <v>0</v>
      </c>
      <c r="G129" s="432">
        <f>'Smlouvy, zakázky a jiné potřeby'!H131</f>
        <v>0</v>
      </c>
      <c r="H129" s="426">
        <f t="shared" si="8"/>
        <v>0</v>
      </c>
      <c r="I129" s="427"/>
      <c r="J129" s="427"/>
      <c r="K129" s="427"/>
      <c r="L129" s="427"/>
      <c r="M129" s="427"/>
      <c r="N129" s="427"/>
      <c r="O129" s="427"/>
      <c r="P129" s="427"/>
    </row>
    <row r="130" spans="1:16" x14ac:dyDescent="0.25">
      <c r="A130" s="166">
        <f>'Smlouvy, zakázky a jiné potřeby'!A132</f>
        <v>0</v>
      </c>
      <c r="B130" s="428" t="s">
        <v>526</v>
      </c>
      <c r="C130" s="432">
        <f>'Smlouvy, zakázky a jiné potřeby'!C132</f>
        <v>0</v>
      </c>
      <c r="D130" s="432">
        <f>'Smlouvy, zakázky a jiné potřeby'!D132</f>
        <v>0</v>
      </c>
      <c r="E130" s="432">
        <f>'Smlouvy, zakázky a jiné potřeby'!E132</f>
        <v>0</v>
      </c>
      <c r="F130" s="432">
        <f>'Smlouvy, zakázky a jiné potřeby'!G132</f>
        <v>0</v>
      </c>
      <c r="G130" s="432">
        <f>'Smlouvy, zakázky a jiné potřeby'!H132</f>
        <v>0</v>
      </c>
      <c r="H130" s="426">
        <f t="shared" si="8"/>
        <v>0</v>
      </c>
      <c r="I130" s="427"/>
      <c r="J130" s="427"/>
      <c r="K130" s="427"/>
      <c r="L130" s="427"/>
      <c r="M130" s="427"/>
      <c r="N130" s="427"/>
      <c r="O130" s="427"/>
      <c r="P130" s="427"/>
    </row>
    <row r="131" spans="1:16" x14ac:dyDescent="0.25">
      <c r="A131" s="166">
        <f>'Smlouvy, zakázky a jiné potřeby'!A133</f>
        <v>0</v>
      </c>
      <c r="B131" s="428" t="s">
        <v>527</v>
      </c>
      <c r="C131" s="432">
        <f>'Smlouvy, zakázky a jiné potřeby'!C133</f>
        <v>0</v>
      </c>
      <c r="D131" s="432">
        <f>'Smlouvy, zakázky a jiné potřeby'!D133</f>
        <v>0</v>
      </c>
      <c r="E131" s="432">
        <f>'Smlouvy, zakázky a jiné potřeby'!E133</f>
        <v>0</v>
      </c>
      <c r="F131" s="432">
        <f>'Smlouvy, zakázky a jiné potřeby'!G133</f>
        <v>0</v>
      </c>
      <c r="G131" s="432">
        <f>'Smlouvy, zakázky a jiné potřeby'!H133</f>
        <v>0</v>
      </c>
      <c r="H131" s="426">
        <f t="shared" si="8"/>
        <v>0</v>
      </c>
      <c r="I131" s="427"/>
      <c r="J131" s="427"/>
      <c r="K131" s="427"/>
      <c r="L131" s="427"/>
      <c r="M131" s="427"/>
      <c r="N131" s="427"/>
      <c r="O131" s="427"/>
      <c r="P131" s="427"/>
    </row>
    <row r="132" spans="1:16" x14ac:dyDescent="0.25">
      <c r="A132" s="166">
        <f>'Smlouvy, zakázky a jiné potřeby'!A134</f>
        <v>0</v>
      </c>
      <c r="B132" s="428" t="s">
        <v>528</v>
      </c>
      <c r="C132" s="432">
        <f>'Smlouvy, zakázky a jiné potřeby'!C134</f>
        <v>0</v>
      </c>
      <c r="D132" s="432">
        <f>'Smlouvy, zakázky a jiné potřeby'!D134</f>
        <v>0</v>
      </c>
      <c r="E132" s="432">
        <f>'Smlouvy, zakázky a jiné potřeby'!E134</f>
        <v>0</v>
      </c>
      <c r="F132" s="432">
        <f>'Smlouvy, zakázky a jiné potřeby'!G134</f>
        <v>0</v>
      </c>
      <c r="G132" s="432">
        <f>'Smlouvy, zakázky a jiné potřeby'!H134</f>
        <v>0</v>
      </c>
      <c r="H132" s="426">
        <f t="shared" si="8"/>
        <v>0</v>
      </c>
      <c r="I132" s="427"/>
      <c r="J132" s="427"/>
      <c r="K132" s="427"/>
      <c r="L132" s="427"/>
      <c r="M132" s="427"/>
      <c r="N132" s="427"/>
      <c r="O132" s="427"/>
      <c r="P132" s="427"/>
    </row>
    <row r="133" spans="1:16" x14ac:dyDescent="0.25">
      <c r="A133" s="166">
        <f>'Smlouvy, zakázky a jiné potřeby'!A135</f>
        <v>0</v>
      </c>
      <c r="B133" s="428" t="s">
        <v>529</v>
      </c>
      <c r="C133" s="432">
        <f>'Smlouvy, zakázky a jiné potřeby'!C135</f>
        <v>0</v>
      </c>
      <c r="D133" s="432">
        <f>'Smlouvy, zakázky a jiné potřeby'!D135</f>
        <v>0</v>
      </c>
      <c r="E133" s="432">
        <f>'Smlouvy, zakázky a jiné potřeby'!E135</f>
        <v>0</v>
      </c>
      <c r="F133" s="432">
        <f>'Smlouvy, zakázky a jiné potřeby'!G135</f>
        <v>0</v>
      </c>
      <c r="G133" s="432">
        <f>'Smlouvy, zakázky a jiné potřeby'!H135</f>
        <v>0</v>
      </c>
      <c r="H133" s="426">
        <f t="shared" si="8"/>
        <v>0</v>
      </c>
      <c r="I133" s="427"/>
      <c r="J133" s="427"/>
      <c r="K133" s="427"/>
      <c r="L133" s="427"/>
      <c r="M133" s="427"/>
      <c r="N133" s="427"/>
      <c r="O133" s="427"/>
      <c r="P133" s="427"/>
    </row>
    <row r="134" spans="1:16" x14ac:dyDescent="0.25">
      <c r="A134" s="166">
        <f>'Smlouvy, zakázky a jiné potřeby'!A136</f>
        <v>0</v>
      </c>
      <c r="B134" s="428" t="s">
        <v>530</v>
      </c>
      <c r="C134" s="432">
        <f>'Smlouvy, zakázky a jiné potřeby'!C136</f>
        <v>0</v>
      </c>
      <c r="D134" s="432">
        <f>'Smlouvy, zakázky a jiné potřeby'!D136</f>
        <v>0</v>
      </c>
      <c r="E134" s="432">
        <f>'Smlouvy, zakázky a jiné potřeby'!E136</f>
        <v>0</v>
      </c>
      <c r="F134" s="432">
        <f>'Smlouvy, zakázky a jiné potřeby'!G136</f>
        <v>0</v>
      </c>
      <c r="G134" s="432">
        <f>'Smlouvy, zakázky a jiné potřeby'!H136</f>
        <v>0</v>
      </c>
      <c r="H134" s="426">
        <f t="shared" si="8"/>
        <v>0</v>
      </c>
      <c r="I134" s="427"/>
      <c r="J134" s="427"/>
      <c r="K134" s="427"/>
      <c r="L134" s="427"/>
      <c r="M134" s="427"/>
      <c r="N134" s="427"/>
      <c r="O134" s="427"/>
      <c r="P134" s="427"/>
    </row>
    <row r="135" spans="1:16" x14ac:dyDescent="0.25">
      <c r="A135" s="166">
        <f>'Smlouvy, zakázky a jiné potřeby'!A137</f>
        <v>0</v>
      </c>
      <c r="B135" s="428" t="s">
        <v>531</v>
      </c>
      <c r="C135" s="432">
        <f>'Smlouvy, zakázky a jiné potřeby'!C137</f>
        <v>0</v>
      </c>
      <c r="D135" s="432">
        <f>'Smlouvy, zakázky a jiné potřeby'!D137</f>
        <v>0</v>
      </c>
      <c r="E135" s="432">
        <f>'Smlouvy, zakázky a jiné potřeby'!E137</f>
        <v>0</v>
      </c>
      <c r="F135" s="432">
        <f>'Smlouvy, zakázky a jiné potřeby'!G137</f>
        <v>0</v>
      </c>
      <c r="G135" s="432">
        <f>'Smlouvy, zakázky a jiné potřeby'!H137</f>
        <v>0</v>
      </c>
      <c r="H135" s="426">
        <f t="shared" si="8"/>
        <v>0</v>
      </c>
      <c r="I135" s="427"/>
      <c r="J135" s="427"/>
      <c r="K135" s="427"/>
      <c r="L135" s="427"/>
      <c r="M135" s="427"/>
      <c r="N135" s="427"/>
      <c r="O135" s="427"/>
      <c r="P135" s="427"/>
    </row>
    <row r="136" spans="1:16" x14ac:dyDescent="0.25">
      <c r="A136" s="166">
        <f>'Smlouvy, zakázky a jiné potřeby'!A138</f>
        <v>0</v>
      </c>
      <c r="B136" s="428" t="s">
        <v>532</v>
      </c>
      <c r="C136" s="432">
        <f>'Smlouvy, zakázky a jiné potřeby'!C138</f>
        <v>0</v>
      </c>
      <c r="D136" s="432">
        <f>'Smlouvy, zakázky a jiné potřeby'!D138</f>
        <v>0</v>
      </c>
      <c r="E136" s="432">
        <f>'Smlouvy, zakázky a jiné potřeby'!E138</f>
        <v>0</v>
      </c>
      <c r="F136" s="432">
        <f>'Smlouvy, zakázky a jiné potřeby'!G138</f>
        <v>0</v>
      </c>
      <c r="G136" s="432">
        <f>'Smlouvy, zakázky a jiné potřeby'!H138</f>
        <v>0</v>
      </c>
      <c r="H136" s="426">
        <f t="shared" si="8"/>
        <v>0</v>
      </c>
      <c r="I136" s="427"/>
      <c r="J136" s="427"/>
      <c r="K136" s="427"/>
      <c r="L136" s="427"/>
      <c r="M136" s="427"/>
      <c r="N136" s="427"/>
      <c r="O136" s="427"/>
      <c r="P136" s="427"/>
    </row>
    <row r="137" spans="1:16" x14ac:dyDescent="0.25">
      <c r="A137" s="166">
        <f>'Smlouvy, zakázky a jiné potřeby'!A139</f>
        <v>0</v>
      </c>
      <c r="B137" s="428" t="s">
        <v>533</v>
      </c>
      <c r="C137" s="432">
        <f>'Smlouvy, zakázky a jiné potřeby'!C139</f>
        <v>0</v>
      </c>
      <c r="D137" s="432">
        <f>'Smlouvy, zakázky a jiné potřeby'!D139</f>
        <v>0</v>
      </c>
      <c r="E137" s="432">
        <f>'Smlouvy, zakázky a jiné potřeby'!E139</f>
        <v>0</v>
      </c>
      <c r="F137" s="432">
        <f>'Smlouvy, zakázky a jiné potřeby'!G139</f>
        <v>0</v>
      </c>
      <c r="G137" s="432">
        <f>'Smlouvy, zakázky a jiné potřeby'!H139</f>
        <v>0</v>
      </c>
      <c r="H137" s="426">
        <f t="shared" si="8"/>
        <v>0</v>
      </c>
      <c r="I137" s="427"/>
      <c r="J137" s="427"/>
      <c r="K137" s="427"/>
      <c r="L137" s="427"/>
      <c r="M137" s="427"/>
      <c r="N137" s="427"/>
      <c r="O137" s="427"/>
      <c r="P137" s="427"/>
    </row>
    <row r="138" spans="1:16" x14ac:dyDescent="0.25">
      <c r="A138" s="166">
        <f>'Smlouvy, zakázky a jiné potřeby'!A140</f>
        <v>0</v>
      </c>
      <c r="B138" s="428" t="s">
        <v>534</v>
      </c>
      <c r="C138" s="432">
        <f>'Smlouvy, zakázky a jiné potřeby'!C140</f>
        <v>0</v>
      </c>
      <c r="D138" s="432">
        <f>'Smlouvy, zakázky a jiné potřeby'!D140</f>
        <v>0</v>
      </c>
      <c r="E138" s="432">
        <f>'Smlouvy, zakázky a jiné potřeby'!E140</f>
        <v>0</v>
      </c>
      <c r="F138" s="432">
        <f>'Smlouvy, zakázky a jiné potřeby'!G140</f>
        <v>0</v>
      </c>
      <c r="G138" s="432">
        <f>'Smlouvy, zakázky a jiné potřeby'!H140</f>
        <v>0</v>
      </c>
      <c r="H138" s="426">
        <f t="shared" si="8"/>
        <v>0</v>
      </c>
      <c r="I138" s="427"/>
      <c r="J138" s="427"/>
      <c r="K138" s="427"/>
      <c r="L138" s="427"/>
      <c r="M138" s="427"/>
      <c r="N138" s="427"/>
      <c r="O138" s="427"/>
      <c r="P138" s="427"/>
    </row>
    <row r="139" spans="1:16" x14ac:dyDescent="0.25">
      <c r="A139" s="166">
        <f>'Smlouvy, zakázky a jiné potřeby'!A141</f>
        <v>0</v>
      </c>
      <c r="B139" s="428" t="s">
        <v>535</v>
      </c>
      <c r="C139" s="432">
        <f>'Smlouvy, zakázky a jiné potřeby'!C141</f>
        <v>0</v>
      </c>
      <c r="D139" s="432">
        <f>'Smlouvy, zakázky a jiné potřeby'!D141</f>
        <v>0</v>
      </c>
      <c r="E139" s="432">
        <f>'Smlouvy, zakázky a jiné potřeby'!E141</f>
        <v>0</v>
      </c>
      <c r="F139" s="432">
        <f>'Smlouvy, zakázky a jiné potřeby'!G141</f>
        <v>0</v>
      </c>
      <c r="G139" s="432">
        <f>'Smlouvy, zakázky a jiné potřeby'!H141</f>
        <v>0</v>
      </c>
      <c r="H139" s="426">
        <f t="shared" si="8"/>
        <v>0</v>
      </c>
      <c r="I139" s="427"/>
      <c r="J139" s="427"/>
      <c r="K139" s="427"/>
      <c r="L139" s="427"/>
      <c r="M139" s="427"/>
      <c r="N139" s="427"/>
      <c r="O139" s="427"/>
      <c r="P139" s="427"/>
    </row>
    <row r="140" spans="1:16" x14ac:dyDescent="0.25">
      <c r="A140" s="166">
        <f>'Smlouvy, zakázky a jiné potřeby'!A142</f>
        <v>0</v>
      </c>
      <c r="B140" s="428" t="s">
        <v>536</v>
      </c>
      <c r="C140" s="432">
        <f>'Smlouvy, zakázky a jiné potřeby'!C142</f>
        <v>0</v>
      </c>
      <c r="D140" s="432">
        <f>'Smlouvy, zakázky a jiné potřeby'!D142</f>
        <v>0</v>
      </c>
      <c r="E140" s="432">
        <f>'Smlouvy, zakázky a jiné potřeby'!E142</f>
        <v>0</v>
      </c>
      <c r="F140" s="432">
        <f>'Smlouvy, zakázky a jiné potřeby'!G142</f>
        <v>0</v>
      </c>
      <c r="G140" s="432">
        <f>'Smlouvy, zakázky a jiné potřeby'!H142</f>
        <v>0</v>
      </c>
      <c r="H140" s="426">
        <f t="shared" si="8"/>
        <v>0</v>
      </c>
      <c r="I140" s="427"/>
      <c r="J140" s="427"/>
      <c r="K140" s="427"/>
      <c r="L140" s="427"/>
      <c r="M140" s="427"/>
      <c r="N140" s="427"/>
      <c r="O140" s="427"/>
      <c r="P140" s="427"/>
    </row>
    <row r="141" spans="1:16" x14ac:dyDescent="0.25">
      <c r="A141" s="166">
        <f>'Smlouvy, zakázky a jiné potřeby'!A143</f>
        <v>0</v>
      </c>
      <c r="B141" s="428" t="s">
        <v>537</v>
      </c>
      <c r="C141" s="432">
        <f>'Smlouvy, zakázky a jiné potřeby'!C143</f>
        <v>0</v>
      </c>
      <c r="D141" s="432">
        <f>'Smlouvy, zakázky a jiné potřeby'!D143</f>
        <v>0</v>
      </c>
      <c r="E141" s="432">
        <f>'Smlouvy, zakázky a jiné potřeby'!E143</f>
        <v>0</v>
      </c>
      <c r="F141" s="432">
        <f>'Smlouvy, zakázky a jiné potřeby'!G143</f>
        <v>0</v>
      </c>
      <c r="G141" s="432">
        <f>'Smlouvy, zakázky a jiné potřeby'!H143</f>
        <v>0</v>
      </c>
      <c r="H141" s="426">
        <f t="shared" si="8"/>
        <v>0</v>
      </c>
      <c r="I141" s="427"/>
      <c r="J141" s="427"/>
      <c r="K141" s="427"/>
      <c r="L141" s="427"/>
      <c r="M141" s="427"/>
      <c r="N141" s="427"/>
      <c r="O141" s="427"/>
      <c r="P141" s="427"/>
    </row>
    <row r="142" spans="1:16" x14ac:dyDescent="0.25">
      <c r="A142" s="166">
        <f>'Smlouvy, zakázky a jiné potřeby'!A144</f>
        <v>0</v>
      </c>
      <c r="B142" s="428" t="s">
        <v>538</v>
      </c>
      <c r="C142" s="432">
        <f>'Smlouvy, zakázky a jiné potřeby'!C144</f>
        <v>0</v>
      </c>
      <c r="D142" s="432">
        <f>'Smlouvy, zakázky a jiné potřeby'!D144</f>
        <v>0</v>
      </c>
      <c r="E142" s="432">
        <f>'Smlouvy, zakázky a jiné potřeby'!E144</f>
        <v>0</v>
      </c>
      <c r="F142" s="432">
        <f>'Smlouvy, zakázky a jiné potřeby'!G144</f>
        <v>0</v>
      </c>
      <c r="G142" s="432">
        <f>'Smlouvy, zakázky a jiné potřeby'!H144</f>
        <v>0</v>
      </c>
      <c r="H142" s="426">
        <f t="shared" si="8"/>
        <v>0</v>
      </c>
      <c r="I142" s="427"/>
      <c r="J142" s="427"/>
      <c r="K142" s="427"/>
      <c r="L142" s="427"/>
      <c r="M142" s="427"/>
      <c r="N142" s="427"/>
      <c r="O142" s="427"/>
      <c r="P142" s="427"/>
    </row>
    <row r="143" spans="1:16" x14ac:dyDescent="0.25">
      <c r="A143" s="166">
        <f>'Smlouvy, zakázky a jiné potřeby'!A145</f>
        <v>0</v>
      </c>
      <c r="B143" s="428" t="s">
        <v>539</v>
      </c>
      <c r="C143" s="432">
        <f>'Smlouvy, zakázky a jiné potřeby'!C145</f>
        <v>0</v>
      </c>
      <c r="D143" s="432">
        <f>'Smlouvy, zakázky a jiné potřeby'!D145</f>
        <v>0</v>
      </c>
      <c r="E143" s="432">
        <f>'Smlouvy, zakázky a jiné potřeby'!E145</f>
        <v>0</v>
      </c>
      <c r="F143" s="432">
        <f>'Smlouvy, zakázky a jiné potřeby'!G145</f>
        <v>0</v>
      </c>
      <c r="G143" s="432">
        <f>'Smlouvy, zakázky a jiné potřeby'!H145</f>
        <v>0</v>
      </c>
      <c r="H143" s="426">
        <f t="shared" si="8"/>
        <v>0</v>
      </c>
      <c r="I143" s="427"/>
      <c r="J143" s="427"/>
      <c r="K143" s="427"/>
      <c r="L143" s="427"/>
      <c r="M143" s="427"/>
      <c r="N143" s="427"/>
      <c r="O143" s="427"/>
      <c r="P143" s="427"/>
    </row>
    <row r="144" spans="1:16" x14ac:dyDescent="0.25">
      <c r="A144" s="166">
        <f>'Smlouvy, zakázky a jiné potřeby'!A146</f>
        <v>0</v>
      </c>
      <c r="B144" s="428" t="s">
        <v>540</v>
      </c>
      <c r="C144" s="432">
        <f>'Smlouvy, zakázky a jiné potřeby'!C146</f>
        <v>0</v>
      </c>
      <c r="D144" s="432">
        <f>'Smlouvy, zakázky a jiné potřeby'!D146</f>
        <v>0</v>
      </c>
      <c r="E144" s="432">
        <f>'Smlouvy, zakázky a jiné potřeby'!E146</f>
        <v>0</v>
      </c>
      <c r="F144" s="432">
        <f>'Smlouvy, zakázky a jiné potřeby'!G146</f>
        <v>0</v>
      </c>
      <c r="G144" s="432">
        <f>'Smlouvy, zakázky a jiné potřeby'!H146</f>
        <v>0</v>
      </c>
      <c r="H144" s="426">
        <f t="shared" si="8"/>
        <v>0</v>
      </c>
      <c r="I144" s="427"/>
      <c r="J144" s="427"/>
      <c r="K144" s="427"/>
      <c r="L144" s="427"/>
      <c r="M144" s="427"/>
      <c r="N144" s="427"/>
      <c r="O144" s="427"/>
      <c r="P144" s="427"/>
    </row>
    <row r="145" spans="1:16" x14ac:dyDescent="0.25">
      <c r="A145" s="166">
        <f>'Smlouvy, zakázky a jiné potřeby'!A147</f>
        <v>0</v>
      </c>
      <c r="B145" s="428" t="s">
        <v>541</v>
      </c>
      <c r="C145" s="432">
        <f>'Smlouvy, zakázky a jiné potřeby'!C147</f>
        <v>0</v>
      </c>
      <c r="D145" s="432">
        <f>'Smlouvy, zakázky a jiné potřeby'!D147</f>
        <v>0</v>
      </c>
      <c r="E145" s="432">
        <f>'Smlouvy, zakázky a jiné potřeby'!E147</f>
        <v>0</v>
      </c>
      <c r="F145" s="432">
        <f>'Smlouvy, zakázky a jiné potřeby'!G147</f>
        <v>0</v>
      </c>
      <c r="G145" s="432">
        <f>'Smlouvy, zakázky a jiné potřeby'!H147</f>
        <v>0</v>
      </c>
      <c r="H145" s="426">
        <f t="shared" si="8"/>
        <v>0</v>
      </c>
      <c r="I145" s="427"/>
      <c r="J145" s="427"/>
      <c r="K145" s="427"/>
      <c r="L145" s="427"/>
      <c r="M145" s="427"/>
      <c r="N145" s="427"/>
      <c r="O145" s="427"/>
      <c r="P145" s="427"/>
    </row>
    <row r="146" spans="1:16" x14ac:dyDescent="0.25">
      <c r="A146" s="166">
        <f>'Smlouvy, zakázky a jiné potřeby'!A148</f>
        <v>0</v>
      </c>
      <c r="B146" s="428" t="s">
        <v>542</v>
      </c>
      <c r="C146" s="432">
        <f>'Smlouvy, zakázky a jiné potřeby'!C148</f>
        <v>0</v>
      </c>
      <c r="D146" s="432">
        <f>'Smlouvy, zakázky a jiné potřeby'!D148</f>
        <v>0</v>
      </c>
      <c r="E146" s="432">
        <f>'Smlouvy, zakázky a jiné potřeby'!E148</f>
        <v>0</v>
      </c>
      <c r="F146" s="432">
        <f>'Smlouvy, zakázky a jiné potřeby'!G148</f>
        <v>0</v>
      </c>
      <c r="G146" s="432">
        <f>'Smlouvy, zakázky a jiné potřeby'!H148</f>
        <v>0</v>
      </c>
      <c r="H146" s="426">
        <f t="shared" si="8"/>
        <v>0</v>
      </c>
      <c r="I146" s="427"/>
      <c r="J146" s="427"/>
      <c r="K146" s="427"/>
      <c r="L146" s="427"/>
      <c r="M146" s="427"/>
      <c r="N146" s="427"/>
      <c r="O146" s="427"/>
      <c r="P146" s="427"/>
    </row>
    <row r="147" spans="1:16" x14ac:dyDescent="0.25">
      <c r="A147" s="166">
        <f>'Smlouvy, zakázky a jiné potřeby'!A149</f>
        <v>0</v>
      </c>
      <c r="B147" s="428" t="s">
        <v>543</v>
      </c>
      <c r="C147" s="432">
        <f>'Smlouvy, zakázky a jiné potřeby'!C149</f>
        <v>0</v>
      </c>
      <c r="D147" s="432">
        <f>'Smlouvy, zakázky a jiné potřeby'!D149</f>
        <v>0</v>
      </c>
      <c r="E147" s="432">
        <f>'Smlouvy, zakázky a jiné potřeby'!E149</f>
        <v>0</v>
      </c>
      <c r="F147" s="432">
        <f>'Smlouvy, zakázky a jiné potřeby'!G149</f>
        <v>0</v>
      </c>
      <c r="G147" s="432">
        <f>'Smlouvy, zakázky a jiné potřeby'!H149</f>
        <v>0</v>
      </c>
      <c r="H147" s="426">
        <f t="shared" si="8"/>
        <v>0</v>
      </c>
      <c r="I147" s="427"/>
      <c r="J147" s="427"/>
      <c r="K147" s="427"/>
      <c r="L147" s="427"/>
      <c r="M147" s="427"/>
      <c r="N147" s="427"/>
      <c r="O147" s="427"/>
      <c r="P147" s="427"/>
    </row>
    <row r="148" spans="1:16" x14ac:dyDescent="0.25">
      <c r="A148" s="166">
        <f>'Smlouvy, zakázky a jiné potřeby'!A150</f>
        <v>0</v>
      </c>
      <c r="B148" s="428" t="s">
        <v>544</v>
      </c>
      <c r="C148" s="432">
        <f>'Smlouvy, zakázky a jiné potřeby'!C150</f>
        <v>0</v>
      </c>
      <c r="D148" s="432">
        <f>'Smlouvy, zakázky a jiné potřeby'!D150</f>
        <v>0</v>
      </c>
      <c r="E148" s="432">
        <f>'Smlouvy, zakázky a jiné potřeby'!E150</f>
        <v>0</v>
      </c>
      <c r="F148" s="432">
        <f>'Smlouvy, zakázky a jiné potřeby'!G150</f>
        <v>0</v>
      </c>
      <c r="G148" s="432">
        <f>'Smlouvy, zakázky a jiné potřeby'!H150</f>
        <v>0</v>
      </c>
      <c r="H148" s="426">
        <f t="shared" si="8"/>
        <v>0</v>
      </c>
      <c r="I148" s="427"/>
      <c r="J148" s="427"/>
      <c r="K148" s="427"/>
      <c r="L148" s="427"/>
      <c r="M148" s="427"/>
      <c r="N148" s="427"/>
      <c r="O148" s="427"/>
      <c r="P148" s="427"/>
    </row>
    <row r="149" spans="1:16" x14ac:dyDescent="0.25">
      <c r="A149" s="166">
        <f>'Smlouvy, zakázky a jiné potřeby'!A151</f>
        <v>0</v>
      </c>
      <c r="B149" s="428" t="s">
        <v>545</v>
      </c>
      <c r="C149" s="432">
        <f>'Smlouvy, zakázky a jiné potřeby'!C151</f>
        <v>0</v>
      </c>
      <c r="D149" s="432">
        <f>'Smlouvy, zakázky a jiné potřeby'!D151</f>
        <v>0</v>
      </c>
      <c r="E149" s="432">
        <f>'Smlouvy, zakázky a jiné potřeby'!E151</f>
        <v>0</v>
      </c>
      <c r="F149" s="432">
        <f>'Smlouvy, zakázky a jiné potřeby'!G151</f>
        <v>0</v>
      </c>
      <c r="G149" s="432">
        <f>'Smlouvy, zakázky a jiné potřeby'!H151</f>
        <v>0</v>
      </c>
      <c r="H149" s="426">
        <f t="shared" si="8"/>
        <v>0</v>
      </c>
      <c r="I149" s="427"/>
      <c r="J149" s="427"/>
      <c r="K149" s="427"/>
      <c r="L149" s="427"/>
      <c r="M149" s="427"/>
      <c r="N149" s="427"/>
      <c r="O149" s="427"/>
      <c r="P149" s="427"/>
    </row>
    <row r="150" spans="1:16" x14ac:dyDescent="0.25">
      <c r="A150" s="166">
        <f>'Smlouvy, zakázky a jiné potřeby'!A152</f>
        <v>0</v>
      </c>
      <c r="B150" s="428" t="s">
        <v>546</v>
      </c>
      <c r="C150" s="432">
        <f>'Smlouvy, zakázky a jiné potřeby'!C152</f>
        <v>0</v>
      </c>
      <c r="D150" s="432">
        <f>'Smlouvy, zakázky a jiné potřeby'!D152</f>
        <v>0</v>
      </c>
      <c r="E150" s="432">
        <f>'Smlouvy, zakázky a jiné potřeby'!E152</f>
        <v>0</v>
      </c>
      <c r="F150" s="432">
        <f>'Smlouvy, zakázky a jiné potřeby'!G152</f>
        <v>0</v>
      </c>
      <c r="G150" s="432">
        <f>'Smlouvy, zakázky a jiné potřeby'!H152</f>
        <v>0</v>
      </c>
      <c r="H150" s="426">
        <f t="shared" si="8"/>
        <v>0</v>
      </c>
      <c r="I150" s="427"/>
      <c r="J150" s="427"/>
      <c r="K150" s="427"/>
      <c r="L150" s="427"/>
      <c r="M150" s="427"/>
      <c r="N150" s="427"/>
      <c r="O150" s="427"/>
      <c r="P150" s="427"/>
    </row>
    <row r="151" spans="1:16" x14ac:dyDescent="0.25">
      <c r="A151" s="166">
        <f>'Smlouvy, zakázky a jiné potřeby'!A153</f>
        <v>0</v>
      </c>
      <c r="B151" s="428" t="s">
        <v>547</v>
      </c>
      <c r="C151" s="432">
        <f>'Smlouvy, zakázky a jiné potřeby'!C153</f>
        <v>0</v>
      </c>
      <c r="D151" s="432">
        <f>'Smlouvy, zakázky a jiné potřeby'!D153</f>
        <v>0</v>
      </c>
      <c r="E151" s="432">
        <f>'Smlouvy, zakázky a jiné potřeby'!E153</f>
        <v>0</v>
      </c>
      <c r="F151" s="432">
        <f>'Smlouvy, zakázky a jiné potřeby'!G153</f>
        <v>0</v>
      </c>
      <c r="G151" s="432">
        <f>'Smlouvy, zakázky a jiné potřeby'!H153</f>
        <v>0</v>
      </c>
      <c r="H151" s="426">
        <f t="shared" ref="H151:H214" si="9">SUM(I151:P151)</f>
        <v>0</v>
      </c>
      <c r="I151" s="427"/>
      <c r="J151" s="427"/>
      <c r="K151" s="427"/>
      <c r="L151" s="427"/>
      <c r="M151" s="427"/>
      <c r="N151" s="427"/>
      <c r="O151" s="427"/>
      <c r="P151" s="427"/>
    </row>
    <row r="152" spans="1:16" x14ac:dyDescent="0.25">
      <c r="A152" s="166">
        <f>'Smlouvy, zakázky a jiné potřeby'!A154</f>
        <v>0</v>
      </c>
      <c r="B152" s="428" t="s">
        <v>548</v>
      </c>
      <c r="C152" s="432">
        <f>'Smlouvy, zakázky a jiné potřeby'!C154</f>
        <v>0</v>
      </c>
      <c r="D152" s="432">
        <f>'Smlouvy, zakázky a jiné potřeby'!D154</f>
        <v>0</v>
      </c>
      <c r="E152" s="432">
        <f>'Smlouvy, zakázky a jiné potřeby'!E154</f>
        <v>0</v>
      </c>
      <c r="F152" s="432">
        <f>'Smlouvy, zakázky a jiné potřeby'!G154</f>
        <v>0</v>
      </c>
      <c r="G152" s="432">
        <f>'Smlouvy, zakázky a jiné potřeby'!H154</f>
        <v>0</v>
      </c>
      <c r="H152" s="426">
        <f t="shared" si="9"/>
        <v>0</v>
      </c>
      <c r="I152" s="427"/>
      <c r="J152" s="427"/>
      <c r="K152" s="427"/>
      <c r="L152" s="427"/>
      <c r="M152" s="427"/>
      <c r="N152" s="427"/>
      <c r="O152" s="427"/>
      <c r="P152" s="427"/>
    </row>
    <row r="153" spans="1:16" x14ac:dyDescent="0.25">
      <c r="A153" s="166">
        <f>'Smlouvy, zakázky a jiné potřeby'!A155</f>
        <v>0</v>
      </c>
      <c r="B153" s="428" t="s">
        <v>549</v>
      </c>
      <c r="C153" s="432">
        <f>'Smlouvy, zakázky a jiné potřeby'!C155</f>
        <v>0</v>
      </c>
      <c r="D153" s="432">
        <f>'Smlouvy, zakázky a jiné potřeby'!D155</f>
        <v>0</v>
      </c>
      <c r="E153" s="432">
        <f>'Smlouvy, zakázky a jiné potřeby'!E155</f>
        <v>0</v>
      </c>
      <c r="F153" s="432">
        <f>'Smlouvy, zakázky a jiné potřeby'!G155</f>
        <v>0</v>
      </c>
      <c r="G153" s="432">
        <f>'Smlouvy, zakázky a jiné potřeby'!H155</f>
        <v>0</v>
      </c>
      <c r="H153" s="426">
        <f t="shared" si="9"/>
        <v>0</v>
      </c>
      <c r="I153" s="427"/>
      <c r="J153" s="427"/>
      <c r="K153" s="427"/>
      <c r="L153" s="427"/>
      <c r="M153" s="427"/>
      <c r="N153" s="427"/>
      <c r="O153" s="427"/>
      <c r="P153" s="427"/>
    </row>
    <row r="154" spans="1:16" x14ac:dyDescent="0.25">
      <c r="A154" s="166">
        <f>'Smlouvy, zakázky a jiné potřeby'!A156</f>
        <v>0</v>
      </c>
      <c r="B154" s="428" t="s">
        <v>550</v>
      </c>
      <c r="C154" s="432">
        <f>'Smlouvy, zakázky a jiné potřeby'!C156</f>
        <v>0</v>
      </c>
      <c r="D154" s="432">
        <f>'Smlouvy, zakázky a jiné potřeby'!D156</f>
        <v>0</v>
      </c>
      <c r="E154" s="432">
        <f>'Smlouvy, zakázky a jiné potřeby'!E156</f>
        <v>0</v>
      </c>
      <c r="F154" s="432">
        <f>'Smlouvy, zakázky a jiné potřeby'!G156</f>
        <v>0</v>
      </c>
      <c r="G154" s="432">
        <f>'Smlouvy, zakázky a jiné potřeby'!H156</f>
        <v>0</v>
      </c>
      <c r="H154" s="426">
        <f t="shared" si="9"/>
        <v>0</v>
      </c>
      <c r="I154" s="427"/>
      <c r="J154" s="427"/>
      <c r="K154" s="427"/>
      <c r="L154" s="427"/>
      <c r="M154" s="427"/>
      <c r="N154" s="427"/>
      <c r="O154" s="427"/>
      <c r="P154" s="427"/>
    </row>
    <row r="155" spans="1:16" x14ac:dyDescent="0.25">
      <c r="A155" s="166">
        <f>'Smlouvy, zakázky a jiné potřeby'!A157</f>
        <v>0</v>
      </c>
      <c r="B155" s="428" t="s">
        <v>551</v>
      </c>
      <c r="C155" s="432">
        <f>'Smlouvy, zakázky a jiné potřeby'!C157</f>
        <v>0</v>
      </c>
      <c r="D155" s="432">
        <f>'Smlouvy, zakázky a jiné potřeby'!D157</f>
        <v>0</v>
      </c>
      <c r="E155" s="432">
        <f>'Smlouvy, zakázky a jiné potřeby'!E157</f>
        <v>0</v>
      </c>
      <c r="F155" s="432">
        <f>'Smlouvy, zakázky a jiné potřeby'!G157</f>
        <v>0</v>
      </c>
      <c r="G155" s="432">
        <f>'Smlouvy, zakázky a jiné potřeby'!H157</f>
        <v>0</v>
      </c>
      <c r="H155" s="426">
        <f t="shared" si="9"/>
        <v>0</v>
      </c>
      <c r="I155" s="427"/>
      <c r="J155" s="427"/>
      <c r="K155" s="427"/>
      <c r="L155" s="427"/>
      <c r="M155" s="427"/>
      <c r="N155" s="427"/>
      <c r="O155" s="427"/>
      <c r="P155" s="427"/>
    </row>
    <row r="156" spans="1:16" x14ac:dyDescent="0.25">
      <c r="A156" s="166">
        <f>'Smlouvy, zakázky a jiné potřeby'!A158</f>
        <v>0</v>
      </c>
      <c r="B156" s="428" t="s">
        <v>552</v>
      </c>
      <c r="C156" s="432">
        <f>'Smlouvy, zakázky a jiné potřeby'!C158</f>
        <v>0</v>
      </c>
      <c r="D156" s="432">
        <f>'Smlouvy, zakázky a jiné potřeby'!D158</f>
        <v>0</v>
      </c>
      <c r="E156" s="432">
        <f>'Smlouvy, zakázky a jiné potřeby'!E158</f>
        <v>0</v>
      </c>
      <c r="F156" s="432">
        <f>'Smlouvy, zakázky a jiné potřeby'!G158</f>
        <v>0</v>
      </c>
      <c r="G156" s="432">
        <f>'Smlouvy, zakázky a jiné potřeby'!H158</f>
        <v>0</v>
      </c>
      <c r="H156" s="426">
        <f t="shared" si="9"/>
        <v>0</v>
      </c>
      <c r="I156" s="427"/>
      <c r="J156" s="427"/>
      <c r="K156" s="427"/>
      <c r="L156" s="427"/>
      <c r="M156" s="427"/>
      <c r="N156" s="427"/>
      <c r="O156" s="427"/>
      <c r="P156" s="427"/>
    </row>
    <row r="157" spans="1:16" x14ac:dyDescent="0.25">
      <c r="A157" s="166">
        <f>'Smlouvy, zakázky a jiné potřeby'!A159</f>
        <v>0</v>
      </c>
      <c r="B157" s="428" t="s">
        <v>553</v>
      </c>
      <c r="C157" s="432">
        <f>'Smlouvy, zakázky a jiné potřeby'!C159</f>
        <v>0</v>
      </c>
      <c r="D157" s="432">
        <f>'Smlouvy, zakázky a jiné potřeby'!D159</f>
        <v>0</v>
      </c>
      <c r="E157" s="432">
        <f>'Smlouvy, zakázky a jiné potřeby'!E159</f>
        <v>0</v>
      </c>
      <c r="F157" s="432">
        <f>'Smlouvy, zakázky a jiné potřeby'!G159</f>
        <v>0</v>
      </c>
      <c r="G157" s="432">
        <f>'Smlouvy, zakázky a jiné potřeby'!H159</f>
        <v>0</v>
      </c>
      <c r="H157" s="426">
        <f t="shared" si="9"/>
        <v>0</v>
      </c>
      <c r="I157" s="427"/>
      <c r="J157" s="427"/>
      <c r="K157" s="427"/>
      <c r="L157" s="427"/>
      <c r="M157" s="427"/>
      <c r="N157" s="427"/>
      <c r="O157" s="427"/>
      <c r="P157" s="427"/>
    </row>
    <row r="158" spans="1:16" x14ac:dyDescent="0.25">
      <c r="A158" s="166">
        <f>'Smlouvy, zakázky a jiné potřeby'!A160</f>
        <v>0</v>
      </c>
      <c r="B158" s="428" t="s">
        <v>554</v>
      </c>
      <c r="C158" s="432">
        <f>'Smlouvy, zakázky a jiné potřeby'!C160</f>
        <v>0</v>
      </c>
      <c r="D158" s="432">
        <f>'Smlouvy, zakázky a jiné potřeby'!D160</f>
        <v>0</v>
      </c>
      <c r="E158" s="432">
        <f>'Smlouvy, zakázky a jiné potřeby'!E160</f>
        <v>0</v>
      </c>
      <c r="F158" s="432">
        <f>'Smlouvy, zakázky a jiné potřeby'!G160</f>
        <v>0</v>
      </c>
      <c r="G158" s="432">
        <f>'Smlouvy, zakázky a jiné potřeby'!H160</f>
        <v>0</v>
      </c>
      <c r="H158" s="426">
        <f t="shared" si="9"/>
        <v>0</v>
      </c>
      <c r="I158" s="427"/>
      <c r="J158" s="427"/>
      <c r="K158" s="427"/>
      <c r="L158" s="427"/>
      <c r="M158" s="427"/>
      <c r="N158" s="427"/>
      <c r="O158" s="427"/>
      <c r="P158" s="427"/>
    </row>
    <row r="159" spans="1:16" x14ac:dyDescent="0.25">
      <c r="A159" s="166">
        <f>'Smlouvy, zakázky a jiné potřeby'!A161</f>
        <v>0</v>
      </c>
      <c r="B159" s="428" t="s">
        <v>555</v>
      </c>
      <c r="C159" s="432">
        <f>'Smlouvy, zakázky a jiné potřeby'!C161</f>
        <v>0</v>
      </c>
      <c r="D159" s="432">
        <f>'Smlouvy, zakázky a jiné potřeby'!D161</f>
        <v>0</v>
      </c>
      <c r="E159" s="432">
        <f>'Smlouvy, zakázky a jiné potřeby'!E161</f>
        <v>0</v>
      </c>
      <c r="F159" s="432">
        <f>'Smlouvy, zakázky a jiné potřeby'!G161</f>
        <v>0</v>
      </c>
      <c r="G159" s="432">
        <f>'Smlouvy, zakázky a jiné potřeby'!H161</f>
        <v>0</v>
      </c>
      <c r="H159" s="426">
        <f t="shared" si="9"/>
        <v>0</v>
      </c>
      <c r="I159" s="427"/>
      <c r="J159" s="427"/>
      <c r="K159" s="427"/>
      <c r="L159" s="427"/>
      <c r="M159" s="427"/>
      <c r="N159" s="427"/>
      <c r="O159" s="427"/>
      <c r="P159" s="427"/>
    </row>
    <row r="160" spans="1:16" x14ac:dyDescent="0.25">
      <c r="A160" s="166">
        <f>'Smlouvy, zakázky a jiné potřeby'!A162</f>
        <v>0</v>
      </c>
      <c r="B160" s="428" t="s">
        <v>556</v>
      </c>
      <c r="C160" s="432">
        <f>'Smlouvy, zakázky a jiné potřeby'!C162</f>
        <v>0</v>
      </c>
      <c r="D160" s="432">
        <f>'Smlouvy, zakázky a jiné potřeby'!D162</f>
        <v>0</v>
      </c>
      <c r="E160" s="432">
        <f>'Smlouvy, zakázky a jiné potřeby'!E162</f>
        <v>0</v>
      </c>
      <c r="F160" s="432">
        <f>'Smlouvy, zakázky a jiné potřeby'!G162</f>
        <v>0</v>
      </c>
      <c r="G160" s="432">
        <f>'Smlouvy, zakázky a jiné potřeby'!H162</f>
        <v>0</v>
      </c>
      <c r="H160" s="426">
        <f t="shared" si="9"/>
        <v>0</v>
      </c>
      <c r="I160" s="427"/>
      <c r="J160" s="427"/>
      <c r="K160" s="427"/>
      <c r="L160" s="427"/>
      <c r="M160" s="427"/>
      <c r="N160" s="427"/>
      <c r="O160" s="427"/>
      <c r="P160" s="427"/>
    </row>
    <row r="161" spans="1:16" x14ac:dyDescent="0.25">
      <c r="A161" s="166">
        <f>'Smlouvy, zakázky a jiné potřeby'!A163</f>
        <v>0</v>
      </c>
      <c r="B161" s="428" t="s">
        <v>557</v>
      </c>
      <c r="C161" s="432">
        <f>'Smlouvy, zakázky a jiné potřeby'!C163</f>
        <v>0</v>
      </c>
      <c r="D161" s="432">
        <f>'Smlouvy, zakázky a jiné potřeby'!D163</f>
        <v>0</v>
      </c>
      <c r="E161" s="432">
        <f>'Smlouvy, zakázky a jiné potřeby'!E163</f>
        <v>0</v>
      </c>
      <c r="F161" s="432">
        <f>'Smlouvy, zakázky a jiné potřeby'!G163</f>
        <v>0</v>
      </c>
      <c r="G161" s="432">
        <f>'Smlouvy, zakázky a jiné potřeby'!H163</f>
        <v>0</v>
      </c>
      <c r="H161" s="426">
        <f t="shared" si="9"/>
        <v>0</v>
      </c>
      <c r="I161" s="427"/>
      <c r="J161" s="427"/>
      <c r="K161" s="427"/>
      <c r="L161" s="427"/>
      <c r="M161" s="427"/>
      <c r="N161" s="427"/>
      <c r="O161" s="427"/>
      <c r="P161" s="427"/>
    </row>
    <row r="162" spans="1:16" x14ac:dyDescent="0.25">
      <c r="A162" s="166">
        <f>'Smlouvy, zakázky a jiné potřeby'!A164</f>
        <v>0</v>
      </c>
      <c r="B162" s="428" t="s">
        <v>558</v>
      </c>
      <c r="C162" s="432">
        <f>'Smlouvy, zakázky a jiné potřeby'!C164</f>
        <v>0</v>
      </c>
      <c r="D162" s="432">
        <f>'Smlouvy, zakázky a jiné potřeby'!D164</f>
        <v>0</v>
      </c>
      <c r="E162" s="432">
        <f>'Smlouvy, zakázky a jiné potřeby'!E164</f>
        <v>0</v>
      </c>
      <c r="F162" s="432">
        <f>'Smlouvy, zakázky a jiné potřeby'!G164</f>
        <v>0</v>
      </c>
      <c r="G162" s="432">
        <f>'Smlouvy, zakázky a jiné potřeby'!H164</f>
        <v>0</v>
      </c>
      <c r="H162" s="426">
        <f t="shared" si="9"/>
        <v>0</v>
      </c>
      <c r="I162" s="427"/>
      <c r="J162" s="427"/>
      <c r="K162" s="427"/>
      <c r="L162" s="427"/>
      <c r="M162" s="427"/>
      <c r="N162" s="427"/>
      <c r="O162" s="427"/>
      <c r="P162" s="427"/>
    </row>
    <row r="163" spans="1:16" x14ac:dyDescent="0.25">
      <c r="A163" s="166">
        <f>'Smlouvy, zakázky a jiné potřeby'!A165</f>
        <v>0</v>
      </c>
      <c r="B163" s="428" t="s">
        <v>559</v>
      </c>
      <c r="C163" s="432">
        <f>'Smlouvy, zakázky a jiné potřeby'!C165</f>
        <v>0</v>
      </c>
      <c r="D163" s="432">
        <f>'Smlouvy, zakázky a jiné potřeby'!D165</f>
        <v>0</v>
      </c>
      <c r="E163" s="432">
        <f>'Smlouvy, zakázky a jiné potřeby'!E165</f>
        <v>0</v>
      </c>
      <c r="F163" s="432">
        <f>'Smlouvy, zakázky a jiné potřeby'!G165</f>
        <v>0</v>
      </c>
      <c r="G163" s="432">
        <f>'Smlouvy, zakázky a jiné potřeby'!H165</f>
        <v>0</v>
      </c>
      <c r="H163" s="426">
        <f t="shared" si="9"/>
        <v>0</v>
      </c>
      <c r="I163" s="427"/>
      <c r="J163" s="427"/>
      <c r="K163" s="427"/>
      <c r="L163" s="427"/>
      <c r="M163" s="427"/>
      <c r="N163" s="427"/>
      <c r="O163" s="427"/>
      <c r="P163" s="427"/>
    </row>
    <row r="164" spans="1:16" x14ac:dyDescent="0.25">
      <c r="A164" s="166">
        <f>'Smlouvy, zakázky a jiné potřeby'!A166</f>
        <v>0</v>
      </c>
      <c r="B164" s="428" t="s">
        <v>560</v>
      </c>
      <c r="C164" s="432">
        <f>'Smlouvy, zakázky a jiné potřeby'!C166</f>
        <v>0</v>
      </c>
      <c r="D164" s="432">
        <f>'Smlouvy, zakázky a jiné potřeby'!D166</f>
        <v>0</v>
      </c>
      <c r="E164" s="432">
        <f>'Smlouvy, zakázky a jiné potřeby'!E166</f>
        <v>0</v>
      </c>
      <c r="F164" s="432">
        <f>'Smlouvy, zakázky a jiné potřeby'!G166</f>
        <v>0</v>
      </c>
      <c r="G164" s="432">
        <f>'Smlouvy, zakázky a jiné potřeby'!H166</f>
        <v>0</v>
      </c>
      <c r="H164" s="426">
        <f t="shared" si="9"/>
        <v>0</v>
      </c>
      <c r="I164" s="427"/>
      <c r="J164" s="427"/>
      <c r="K164" s="427"/>
      <c r="L164" s="427"/>
      <c r="M164" s="427"/>
      <c r="N164" s="427"/>
      <c r="O164" s="427"/>
      <c r="P164" s="427"/>
    </row>
    <row r="165" spans="1:16" x14ac:dyDescent="0.25">
      <c r="A165" s="166">
        <f>'Smlouvy, zakázky a jiné potřeby'!A167</f>
        <v>0</v>
      </c>
      <c r="B165" s="428" t="s">
        <v>561</v>
      </c>
      <c r="C165" s="432">
        <f>'Smlouvy, zakázky a jiné potřeby'!C167</f>
        <v>0</v>
      </c>
      <c r="D165" s="432">
        <f>'Smlouvy, zakázky a jiné potřeby'!D167</f>
        <v>0</v>
      </c>
      <c r="E165" s="432">
        <f>'Smlouvy, zakázky a jiné potřeby'!E167</f>
        <v>0</v>
      </c>
      <c r="F165" s="432">
        <f>'Smlouvy, zakázky a jiné potřeby'!G167</f>
        <v>0</v>
      </c>
      <c r="G165" s="432">
        <f>'Smlouvy, zakázky a jiné potřeby'!H167</f>
        <v>0</v>
      </c>
      <c r="H165" s="426">
        <f t="shared" si="9"/>
        <v>0</v>
      </c>
      <c r="I165" s="427"/>
      <c r="J165" s="427"/>
      <c r="K165" s="427"/>
      <c r="L165" s="427"/>
      <c r="M165" s="427"/>
      <c r="N165" s="427"/>
      <c r="O165" s="427"/>
      <c r="P165" s="427"/>
    </row>
    <row r="166" spans="1:16" x14ac:dyDescent="0.25">
      <c r="A166" s="166">
        <f>'Smlouvy, zakázky a jiné potřeby'!A168</f>
        <v>0</v>
      </c>
      <c r="B166" s="428" t="s">
        <v>562</v>
      </c>
      <c r="C166" s="432">
        <f>'Smlouvy, zakázky a jiné potřeby'!C168</f>
        <v>0</v>
      </c>
      <c r="D166" s="432">
        <f>'Smlouvy, zakázky a jiné potřeby'!D168</f>
        <v>0</v>
      </c>
      <c r="E166" s="432">
        <f>'Smlouvy, zakázky a jiné potřeby'!E168</f>
        <v>0</v>
      </c>
      <c r="F166" s="432">
        <f>'Smlouvy, zakázky a jiné potřeby'!G168</f>
        <v>0</v>
      </c>
      <c r="G166" s="432">
        <f>'Smlouvy, zakázky a jiné potřeby'!H168</f>
        <v>0</v>
      </c>
      <c r="H166" s="426">
        <f t="shared" si="9"/>
        <v>0</v>
      </c>
      <c r="I166" s="427"/>
      <c r="J166" s="427"/>
      <c r="K166" s="427"/>
      <c r="L166" s="427"/>
      <c r="M166" s="427"/>
      <c r="N166" s="427"/>
      <c r="O166" s="427"/>
      <c r="P166" s="427"/>
    </row>
    <row r="167" spans="1:16" x14ac:dyDescent="0.25">
      <c r="A167" s="166">
        <f>'Smlouvy, zakázky a jiné potřeby'!A169</f>
        <v>0</v>
      </c>
      <c r="B167" s="428" t="s">
        <v>563</v>
      </c>
      <c r="C167" s="432">
        <f>'Smlouvy, zakázky a jiné potřeby'!C169</f>
        <v>0</v>
      </c>
      <c r="D167" s="432">
        <f>'Smlouvy, zakázky a jiné potřeby'!D169</f>
        <v>0</v>
      </c>
      <c r="E167" s="432">
        <f>'Smlouvy, zakázky a jiné potřeby'!E169</f>
        <v>0</v>
      </c>
      <c r="F167" s="432">
        <f>'Smlouvy, zakázky a jiné potřeby'!G169</f>
        <v>0</v>
      </c>
      <c r="G167" s="432">
        <f>'Smlouvy, zakázky a jiné potřeby'!H169</f>
        <v>0</v>
      </c>
      <c r="H167" s="426">
        <f t="shared" si="9"/>
        <v>0</v>
      </c>
      <c r="I167" s="427"/>
      <c r="J167" s="427"/>
      <c r="K167" s="427"/>
      <c r="L167" s="427"/>
      <c r="M167" s="427"/>
      <c r="N167" s="427"/>
      <c r="O167" s="427"/>
      <c r="P167" s="427"/>
    </row>
    <row r="168" spans="1:16" x14ac:dyDescent="0.25">
      <c r="A168" s="166">
        <f>'Smlouvy, zakázky a jiné potřeby'!A170</f>
        <v>0</v>
      </c>
      <c r="B168" s="428" t="s">
        <v>564</v>
      </c>
      <c r="C168" s="432">
        <f>'Smlouvy, zakázky a jiné potřeby'!C170</f>
        <v>0</v>
      </c>
      <c r="D168" s="432">
        <f>'Smlouvy, zakázky a jiné potřeby'!D170</f>
        <v>0</v>
      </c>
      <c r="E168" s="432">
        <f>'Smlouvy, zakázky a jiné potřeby'!E170</f>
        <v>0</v>
      </c>
      <c r="F168" s="432">
        <f>'Smlouvy, zakázky a jiné potřeby'!G170</f>
        <v>0</v>
      </c>
      <c r="G168" s="432">
        <f>'Smlouvy, zakázky a jiné potřeby'!H170</f>
        <v>0</v>
      </c>
      <c r="H168" s="426">
        <f t="shared" si="9"/>
        <v>0</v>
      </c>
      <c r="I168" s="427"/>
      <c r="J168" s="427"/>
      <c r="K168" s="427"/>
      <c r="L168" s="427"/>
      <c r="M168" s="427"/>
      <c r="N168" s="427"/>
      <c r="O168" s="427"/>
      <c r="P168" s="427"/>
    </row>
    <row r="169" spans="1:16" x14ac:dyDescent="0.25">
      <c r="A169" s="166">
        <f>'Smlouvy, zakázky a jiné potřeby'!A171</f>
        <v>0</v>
      </c>
      <c r="B169" s="428" t="s">
        <v>565</v>
      </c>
      <c r="C169" s="432">
        <f>'Smlouvy, zakázky a jiné potřeby'!C171</f>
        <v>0</v>
      </c>
      <c r="D169" s="432">
        <f>'Smlouvy, zakázky a jiné potřeby'!D171</f>
        <v>0</v>
      </c>
      <c r="E169" s="432">
        <f>'Smlouvy, zakázky a jiné potřeby'!E171</f>
        <v>0</v>
      </c>
      <c r="F169" s="432">
        <f>'Smlouvy, zakázky a jiné potřeby'!G171</f>
        <v>0</v>
      </c>
      <c r="G169" s="432">
        <f>'Smlouvy, zakázky a jiné potřeby'!H171</f>
        <v>0</v>
      </c>
      <c r="H169" s="426">
        <f t="shared" si="9"/>
        <v>0</v>
      </c>
      <c r="I169" s="427"/>
      <c r="J169" s="427"/>
      <c r="K169" s="427"/>
      <c r="L169" s="427"/>
      <c r="M169" s="427"/>
      <c r="N169" s="427"/>
      <c r="O169" s="427"/>
      <c r="P169" s="427"/>
    </row>
    <row r="170" spans="1:16" x14ac:dyDescent="0.25">
      <c r="A170" s="166">
        <f>'Smlouvy, zakázky a jiné potřeby'!A172</f>
        <v>0</v>
      </c>
      <c r="B170" s="428" t="s">
        <v>566</v>
      </c>
      <c r="C170" s="432">
        <f>'Smlouvy, zakázky a jiné potřeby'!C172</f>
        <v>0</v>
      </c>
      <c r="D170" s="432">
        <f>'Smlouvy, zakázky a jiné potřeby'!D172</f>
        <v>0</v>
      </c>
      <c r="E170" s="432">
        <f>'Smlouvy, zakázky a jiné potřeby'!E172</f>
        <v>0</v>
      </c>
      <c r="F170" s="432">
        <f>'Smlouvy, zakázky a jiné potřeby'!G172</f>
        <v>0</v>
      </c>
      <c r="G170" s="432">
        <f>'Smlouvy, zakázky a jiné potřeby'!H172</f>
        <v>0</v>
      </c>
      <c r="H170" s="426">
        <f t="shared" si="9"/>
        <v>0</v>
      </c>
      <c r="I170" s="427"/>
      <c r="J170" s="427"/>
      <c r="K170" s="427"/>
      <c r="L170" s="427"/>
      <c r="M170" s="427"/>
      <c r="N170" s="427"/>
      <c r="O170" s="427"/>
      <c r="P170" s="427"/>
    </row>
    <row r="171" spans="1:16" x14ac:dyDescent="0.25">
      <c r="A171" s="166">
        <f>'Smlouvy, zakázky a jiné potřeby'!A173</f>
        <v>0</v>
      </c>
      <c r="B171" s="428" t="s">
        <v>567</v>
      </c>
      <c r="C171" s="432">
        <f>'Smlouvy, zakázky a jiné potřeby'!C173</f>
        <v>0</v>
      </c>
      <c r="D171" s="432">
        <f>'Smlouvy, zakázky a jiné potřeby'!D173</f>
        <v>0</v>
      </c>
      <c r="E171" s="432">
        <f>'Smlouvy, zakázky a jiné potřeby'!E173</f>
        <v>0</v>
      </c>
      <c r="F171" s="432">
        <f>'Smlouvy, zakázky a jiné potřeby'!G173</f>
        <v>0</v>
      </c>
      <c r="G171" s="432">
        <f>'Smlouvy, zakázky a jiné potřeby'!H173</f>
        <v>0</v>
      </c>
      <c r="H171" s="426">
        <f t="shared" si="9"/>
        <v>0</v>
      </c>
      <c r="I171" s="427"/>
      <c r="J171" s="427"/>
      <c r="K171" s="427"/>
      <c r="L171" s="427"/>
      <c r="M171" s="427"/>
      <c r="N171" s="427"/>
      <c r="O171" s="427"/>
      <c r="P171" s="427"/>
    </row>
    <row r="172" spans="1:16" x14ac:dyDescent="0.25">
      <c r="A172" s="166">
        <f>'Smlouvy, zakázky a jiné potřeby'!A174</f>
        <v>0</v>
      </c>
      <c r="B172" s="428" t="s">
        <v>568</v>
      </c>
      <c r="C172" s="432">
        <f>'Smlouvy, zakázky a jiné potřeby'!C174</f>
        <v>0</v>
      </c>
      <c r="D172" s="432">
        <f>'Smlouvy, zakázky a jiné potřeby'!D174</f>
        <v>0</v>
      </c>
      <c r="E172" s="432">
        <f>'Smlouvy, zakázky a jiné potřeby'!E174</f>
        <v>0</v>
      </c>
      <c r="F172" s="432">
        <f>'Smlouvy, zakázky a jiné potřeby'!G174</f>
        <v>0</v>
      </c>
      <c r="G172" s="432">
        <f>'Smlouvy, zakázky a jiné potřeby'!H174</f>
        <v>0</v>
      </c>
      <c r="H172" s="426">
        <f t="shared" si="9"/>
        <v>0</v>
      </c>
      <c r="I172" s="427"/>
      <c r="J172" s="427"/>
      <c r="K172" s="427"/>
      <c r="L172" s="427"/>
      <c r="M172" s="427"/>
      <c r="N172" s="427"/>
      <c r="O172" s="427"/>
      <c r="P172" s="427"/>
    </row>
    <row r="173" spans="1:16" x14ac:dyDescent="0.25">
      <c r="A173" s="166">
        <f>'Smlouvy, zakázky a jiné potřeby'!A175</f>
        <v>0</v>
      </c>
      <c r="B173" s="428" t="s">
        <v>569</v>
      </c>
      <c r="C173" s="432">
        <f>'Smlouvy, zakázky a jiné potřeby'!C175</f>
        <v>0</v>
      </c>
      <c r="D173" s="432">
        <f>'Smlouvy, zakázky a jiné potřeby'!D175</f>
        <v>0</v>
      </c>
      <c r="E173" s="432">
        <f>'Smlouvy, zakázky a jiné potřeby'!E175</f>
        <v>0</v>
      </c>
      <c r="F173" s="432">
        <f>'Smlouvy, zakázky a jiné potřeby'!G175</f>
        <v>0</v>
      </c>
      <c r="G173" s="432">
        <f>'Smlouvy, zakázky a jiné potřeby'!H175</f>
        <v>0</v>
      </c>
      <c r="H173" s="426">
        <f t="shared" si="9"/>
        <v>0</v>
      </c>
      <c r="I173" s="427"/>
      <c r="J173" s="427"/>
      <c r="K173" s="427"/>
      <c r="L173" s="427"/>
      <c r="M173" s="427"/>
      <c r="N173" s="427"/>
      <c r="O173" s="427"/>
      <c r="P173" s="427"/>
    </row>
    <row r="174" spans="1:16" x14ac:dyDescent="0.25">
      <c r="A174" s="166">
        <f>'Smlouvy, zakázky a jiné potřeby'!A176</f>
        <v>0</v>
      </c>
      <c r="B174" s="428" t="s">
        <v>570</v>
      </c>
      <c r="C174" s="432">
        <f>'Smlouvy, zakázky a jiné potřeby'!C176</f>
        <v>0</v>
      </c>
      <c r="D174" s="432">
        <f>'Smlouvy, zakázky a jiné potřeby'!D176</f>
        <v>0</v>
      </c>
      <c r="E174" s="432">
        <f>'Smlouvy, zakázky a jiné potřeby'!E176</f>
        <v>0</v>
      </c>
      <c r="F174" s="432">
        <f>'Smlouvy, zakázky a jiné potřeby'!G176</f>
        <v>0</v>
      </c>
      <c r="G174" s="432">
        <f>'Smlouvy, zakázky a jiné potřeby'!H176</f>
        <v>0</v>
      </c>
      <c r="H174" s="426">
        <f t="shared" si="9"/>
        <v>0</v>
      </c>
      <c r="I174" s="427"/>
      <c r="J174" s="427"/>
      <c r="K174" s="427"/>
      <c r="L174" s="427"/>
      <c r="M174" s="427"/>
      <c r="N174" s="427"/>
      <c r="O174" s="427"/>
      <c r="P174" s="427"/>
    </row>
    <row r="175" spans="1:16" x14ac:dyDescent="0.25">
      <c r="A175" s="166">
        <f>'Smlouvy, zakázky a jiné potřeby'!A177</f>
        <v>0</v>
      </c>
      <c r="B175" s="428" t="s">
        <v>571</v>
      </c>
      <c r="C175" s="432">
        <f>'Smlouvy, zakázky a jiné potřeby'!C177</f>
        <v>0</v>
      </c>
      <c r="D175" s="432">
        <f>'Smlouvy, zakázky a jiné potřeby'!D177</f>
        <v>0</v>
      </c>
      <c r="E175" s="432">
        <f>'Smlouvy, zakázky a jiné potřeby'!E177</f>
        <v>0</v>
      </c>
      <c r="F175" s="432">
        <f>'Smlouvy, zakázky a jiné potřeby'!G177</f>
        <v>0</v>
      </c>
      <c r="G175" s="432">
        <f>'Smlouvy, zakázky a jiné potřeby'!H177</f>
        <v>0</v>
      </c>
      <c r="H175" s="426">
        <f t="shared" si="9"/>
        <v>0</v>
      </c>
      <c r="I175" s="427"/>
      <c r="J175" s="427"/>
      <c r="K175" s="427"/>
      <c r="L175" s="427"/>
      <c r="M175" s="427"/>
      <c r="N175" s="427"/>
      <c r="O175" s="427"/>
      <c r="P175" s="427"/>
    </row>
    <row r="176" spans="1:16" x14ac:dyDescent="0.25">
      <c r="A176" s="166">
        <f>'Smlouvy, zakázky a jiné potřeby'!A178</f>
        <v>0</v>
      </c>
      <c r="B176" s="428" t="s">
        <v>572</v>
      </c>
      <c r="C176" s="432">
        <f>'Smlouvy, zakázky a jiné potřeby'!C178</f>
        <v>0</v>
      </c>
      <c r="D176" s="432">
        <f>'Smlouvy, zakázky a jiné potřeby'!D178</f>
        <v>0</v>
      </c>
      <c r="E176" s="432">
        <f>'Smlouvy, zakázky a jiné potřeby'!E178</f>
        <v>0</v>
      </c>
      <c r="F176" s="432">
        <f>'Smlouvy, zakázky a jiné potřeby'!G178</f>
        <v>0</v>
      </c>
      <c r="G176" s="432">
        <f>'Smlouvy, zakázky a jiné potřeby'!H178</f>
        <v>0</v>
      </c>
      <c r="H176" s="426">
        <f t="shared" si="9"/>
        <v>0</v>
      </c>
      <c r="I176" s="427"/>
      <c r="J176" s="427"/>
      <c r="K176" s="427"/>
      <c r="L176" s="427"/>
      <c r="M176" s="427"/>
      <c r="N176" s="427"/>
      <c r="O176" s="427"/>
      <c r="P176" s="427"/>
    </row>
    <row r="177" spans="1:16" x14ac:dyDescent="0.25">
      <c r="A177" s="166">
        <f>'Smlouvy, zakázky a jiné potřeby'!A179</f>
        <v>0</v>
      </c>
      <c r="B177" s="428" t="s">
        <v>573</v>
      </c>
      <c r="C177" s="432">
        <f>'Smlouvy, zakázky a jiné potřeby'!C179</f>
        <v>0</v>
      </c>
      <c r="D177" s="432">
        <f>'Smlouvy, zakázky a jiné potřeby'!D179</f>
        <v>0</v>
      </c>
      <c r="E177" s="432">
        <f>'Smlouvy, zakázky a jiné potřeby'!E179</f>
        <v>0</v>
      </c>
      <c r="F177" s="432">
        <f>'Smlouvy, zakázky a jiné potřeby'!G179</f>
        <v>0</v>
      </c>
      <c r="G177" s="432">
        <f>'Smlouvy, zakázky a jiné potřeby'!H179</f>
        <v>0</v>
      </c>
      <c r="H177" s="426">
        <f t="shared" si="9"/>
        <v>0</v>
      </c>
      <c r="I177" s="427"/>
      <c r="J177" s="427"/>
      <c r="K177" s="427"/>
      <c r="L177" s="427"/>
      <c r="M177" s="427"/>
      <c r="N177" s="427"/>
      <c r="O177" s="427"/>
      <c r="P177" s="427"/>
    </row>
    <row r="178" spans="1:16" x14ac:dyDescent="0.25">
      <c r="A178" s="166">
        <f>'Smlouvy, zakázky a jiné potřeby'!A180</f>
        <v>0</v>
      </c>
      <c r="B178" s="428" t="s">
        <v>574</v>
      </c>
      <c r="C178" s="432">
        <f>'Smlouvy, zakázky a jiné potřeby'!C180</f>
        <v>0</v>
      </c>
      <c r="D178" s="432">
        <f>'Smlouvy, zakázky a jiné potřeby'!D180</f>
        <v>0</v>
      </c>
      <c r="E178" s="432">
        <f>'Smlouvy, zakázky a jiné potřeby'!E180</f>
        <v>0</v>
      </c>
      <c r="F178" s="432">
        <f>'Smlouvy, zakázky a jiné potřeby'!G180</f>
        <v>0</v>
      </c>
      <c r="G178" s="432">
        <f>'Smlouvy, zakázky a jiné potřeby'!H180</f>
        <v>0</v>
      </c>
      <c r="H178" s="426">
        <f t="shared" si="9"/>
        <v>0</v>
      </c>
      <c r="I178" s="427"/>
      <c r="J178" s="427"/>
      <c r="K178" s="427"/>
      <c r="L178" s="427"/>
      <c r="M178" s="427"/>
      <c r="N178" s="427"/>
      <c r="O178" s="427"/>
      <c r="P178" s="427"/>
    </row>
    <row r="179" spans="1:16" x14ac:dyDescent="0.25">
      <c r="A179" s="166">
        <f>'Smlouvy, zakázky a jiné potřeby'!A181</f>
        <v>0</v>
      </c>
      <c r="B179" s="428" t="s">
        <v>575</v>
      </c>
      <c r="C179" s="432">
        <f>'Smlouvy, zakázky a jiné potřeby'!C181</f>
        <v>0</v>
      </c>
      <c r="D179" s="432">
        <f>'Smlouvy, zakázky a jiné potřeby'!D181</f>
        <v>0</v>
      </c>
      <c r="E179" s="432">
        <f>'Smlouvy, zakázky a jiné potřeby'!E181</f>
        <v>0</v>
      </c>
      <c r="F179" s="432">
        <f>'Smlouvy, zakázky a jiné potřeby'!G181</f>
        <v>0</v>
      </c>
      <c r="G179" s="432">
        <f>'Smlouvy, zakázky a jiné potřeby'!H181</f>
        <v>0</v>
      </c>
      <c r="H179" s="426">
        <f t="shared" si="9"/>
        <v>0</v>
      </c>
      <c r="I179" s="427"/>
      <c r="J179" s="427"/>
      <c r="K179" s="427"/>
      <c r="L179" s="427"/>
      <c r="M179" s="427"/>
      <c r="N179" s="427"/>
      <c r="O179" s="427"/>
      <c r="P179" s="427"/>
    </row>
    <row r="180" spans="1:16" x14ac:dyDescent="0.25">
      <c r="A180" s="166">
        <f>'Smlouvy, zakázky a jiné potřeby'!A182</f>
        <v>0</v>
      </c>
      <c r="B180" s="428" t="s">
        <v>576</v>
      </c>
      <c r="C180" s="432">
        <f>'Smlouvy, zakázky a jiné potřeby'!C182</f>
        <v>0</v>
      </c>
      <c r="D180" s="432">
        <f>'Smlouvy, zakázky a jiné potřeby'!D182</f>
        <v>0</v>
      </c>
      <c r="E180" s="432">
        <f>'Smlouvy, zakázky a jiné potřeby'!E182</f>
        <v>0</v>
      </c>
      <c r="F180" s="432">
        <f>'Smlouvy, zakázky a jiné potřeby'!G182</f>
        <v>0</v>
      </c>
      <c r="G180" s="432">
        <f>'Smlouvy, zakázky a jiné potřeby'!H182</f>
        <v>0</v>
      </c>
      <c r="H180" s="426">
        <f t="shared" si="9"/>
        <v>0</v>
      </c>
      <c r="I180" s="427"/>
      <c r="J180" s="427"/>
      <c r="K180" s="427"/>
      <c r="L180" s="427"/>
      <c r="M180" s="427"/>
      <c r="N180" s="427"/>
      <c r="O180" s="427"/>
      <c r="P180" s="427"/>
    </row>
    <row r="181" spans="1:16" x14ac:dyDescent="0.25">
      <c r="A181" s="166">
        <f>'Smlouvy, zakázky a jiné potřeby'!A183</f>
        <v>0</v>
      </c>
      <c r="B181" s="428" t="s">
        <v>577</v>
      </c>
      <c r="C181" s="432">
        <f>'Smlouvy, zakázky a jiné potřeby'!C183</f>
        <v>0</v>
      </c>
      <c r="D181" s="432">
        <f>'Smlouvy, zakázky a jiné potřeby'!D183</f>
        <v>0</v>
      </c>
      <c r="E181" s="432">
        <f>'Smlouvy, zakázky a jiné potřeby'!E183</f>
        <v>0</v>
      </c>
      <c r="F181" s="432">
        <f>'Smlouvy, zakázky a jiné potřeby'!G183</f>
        <v>0</v>
      </c>
      <c r="G181" s="432">
        <f>'Smlouvy, zakázky a jiné potřeby'!H183</f>
        <v>0</v>
      </c>
      <c r="H181" s="426">
        <f t="shared" si="9"/>
        <v>0</v>
      </c>
      <c r="I181" s="427"/>
      <c r="J181" s="427"/>
      <c r="K181" s="427"/>
      <c r="L181" s="427"/>
      <c r="M181" s="427"/>
      <c r="N181" s="427"/>
      <c r="O181" s="427"/>
      <c r="P181" s="427"/>
    </row>
    <row r="182" spans="1:16" x14ac:dyDescent="0.25">
      <c r="A182" s="166">
        <f>'Smlouvy, zakázky a jiné potřeby'!A184</f>
        <v>0</v>
      </c>
      <c r="B182" s="428" t="s">
        <v>578</v>
      </c>
      <c r="C182" s="432">
        <f>'Smlouvy, zakázky a jiné potřeby'!C184</f>
        <v>0</v>
      </c>
      <c r="D182" s="432">
        <f>'Smlouvy, zakázky a jiné potřeby'!D184</f>
        <v>0</v>
      </c>
      <c r="E182" s="432">
        <f>'Smlouvy, zakázky a jiné potřeby'!E184</f>
        <v>0</v>
      </c>
      <c r="F182" s="432">
        <f>'Smlouvy, zakázky a jiné potřeby'!G184</f>
        <v>0</v>
      </c>
      <c r="G182" s="432">
        <f>'Smlouvy, zakázky a jiné potřeby'!H184</f>
        <v>0</v>
      </c>
      <c r="H182" s="426">
        <f t="shared" si="9"/>
        <v>0</v>
      </c>
      <c r="I182" s="427"/>
      <c r="J182" s="427"/>
      <c r="K182" s="427"/>
      <c r="L182" s="427"/>
      <c r="M182" s="427"/>
      <c r="N182" s="427"/>
      <c r="O182" s="427"/>
      <c r="P182" s="427"/>
    </row>
    <row r="183" spans="1:16" x14ac:dyDescent="0.25">
      <c r="A183" s="166">
        <f>'Smlouvy, zakázky a jiné potřeby'!A185</f>
        <v>0</v>
      </c>
      <c r="B183" s="428" t="s">
        <v>579</v>
      </c>
      <c r="C183" s="432">
        <f>'Smlouvy, zakázky a jiné potřeby'!C185</f>
        <v>0</v>
      </c>
      <c r="D183" s="432">
        <f>'Smlouvy, zakázky a jiné potřeby'!D185</f>
        <v>0</v>
      </c>
      <c r="E183" s="432">
        <f>'Smlouvy, zakázky a jiné potřeby'!E185</f>
        <v>0</v>
      </c>
      <c r="F183" s="432">
        <f>'Smlouvy, zakázky a jiné potřeby'!G185</f>
        <v>0</v>
      </c>
      <c r="G183" s="432">
        <f>'Smlouvy, zakázky a jiné potřeby'!H185</f>
        <v>0</v>
      </c>
      <c r="H183" s="426">
        <f t="shared" si="9"/>
        <v>0</v>
      </c>
      <c r="I183" s="427"/>
      <c r="J183" s="427"/>
      <c r="K183" s="427"/>
      <c r="L183" s="427"/>
      <c r="M183" s="427"/>
      <c r="N183" s="427"/>
      <c r="O183" s="427"/>
      <c r="P183" s="427"/>
    </row>
    <row r="184" spans="1:16" x14ac:dyDescent="0.25">
      <c r="A184" s="166">
        <f>'Smlouvy, zakázky a jiné potřeby'!A186</f>
        <v>0</v>
      </c>
      <c r="B184" s="428" t="s">
        <v>580</v>
      </c>
      <c r="C184" s="432">
        <f>'Smlouvy, zakázky a jiné potřeby'!C186</f>
        <v>0</v>
      </c>
      <c r="D184" s="432">
        <f>'Smlouvy, zakázky a jiné potřeby'!D186</f>
        <v>0</v>
      </c>
      <c r="E184" s="432">
        <f>'Smlouvy, zakázky a jiné potřeby'!E186</f>
        <v>0</v>
      </c>
      <c r="F184" s="432">
        <f>'Smlouvy, zakázky a jiné potřeby'!G186</f>
        <v>0</v>
      </c>
      <c r="G184" s="432">
        <f>'Smlouvy, zakázky a jiné potřeby'!H186</f>
        <v>0</v>
      </c>
      <c r="H184" s="426">
        <f t="shared" si="9"/>
        <v>0</v>
      </c>
      <c r="I184" s="427"/>
      <c r="J184" s="427"/>
      <c r="K184" s="427"/>
      <c r="L184" s="427"/>
      <c r="M184" s="427"/>
      <c r="N184" s="427"/>
      <c r="O184" s="427"/>
      <c r="P184" s="427"/>
    </row>
    <row r="185" spans="1:16" x14ac:dyDescent="0.25">
      <c r="A185" s="166">
        <f>'Smlouvy, zakázky a jiné potřeby'!A187</f>
        <v>0</v>
      </c>
      <c r="B185" s="428" t="s">
        <v>581</v>
      </c>
      <c r="C185" s="432">
        <f>'Smlouvy, zakázky a jiné potřeby'!C187</f>
        <v>0</v>
      </c>
      <c r="D185" s="432">
        <f>'Smlouvy, zakázky a jiné potřeby'!D187</f>
        <v>0</v>
      </c>
      <c r="E185" s="432">
        <f>'Smlouvy, zakázky a jiné potřeby'!E187</f>
        <v>0</v>
      </c>
      <c r="F185" s="432">
        <f>'Smlouvy, zakázky a jiné potřeby'!G187</f>
        <v>0</v>
      </c>
      <c r="G185" s="432">
        <f>'Smlouvy, zakázky a jiné potřeby'!H187</f>
        <v>0</v>
      </c>
      <c r="H185" s="426">
        <f t="shared" si="9"/>
        <v>0</v>
      </c>
      <c r="I185" s="427"/>
      <c r="J185" s="427"/>
      <c r="K185" s="427"/>
      <c r="L185" s="427"/>
      <c r="M185" s="427"/>
      <c r="N185" s="427"/>
      <c r="O185" s="427"/>
      <c r="P185" s="427"/>
    </row>
    <row r="186" spans="1:16" x14ac:dyDescent="0.25">
      <c r="A186" s="166">
        <f>'Smlouvy, zakázky a jiné potřeby'!A188</f>
        <v>0</v>
      </c>
      <c r="B186" s="428" t="s">
        <v>582</v>
      </c>
      <c r="C186" s="432">
        <f>'Smlouvy, zakázky a jiné potřeby'!C188</f>
        <v>0</v>
      </c>
      <c r="D186" s="432">
        <f>'Smlouvy, zakázky a jiné potřeby'!D188</f>
        <v>0</v>
      </c>
      <c r="E186" s="432">
        <f>'Smlouvy, zakázky a jiné potřeby'!E188</f>
        <v>0</v>
      </c>
      <c r="F186" s="432">
        <f>'Smlouvy, zakázky a jiné potřeby'!G188</f>
        <v>0</v>
      </c>
      <c r="G186" s="432">
        <f>'Smlouvy, zakázky a jiné potřeby'!H188</f>
        <v>0</v>
      </c>
      <c r="H186" s="426">
        <f t="shared" si="9"/>
        <v>0</v>
      </c>
      <c r="I186" s="427"/>
      <c r="J186" s="427"/>
      <c r="K186" s="427"/>
      <c r="L186" s="427"/>
      <c r="M186" s="427"/>
      <c r="N186" s="427"/>
      <c r="O186" s="427"/>
      <c r="P186" s="427"/>
    </row>
    <row r="187" spans="1:16" x14ac:dyDescent="0.25">
      <c r="A187" s="166">
        <f>'Smlouvy, zakázky a jiné potřeby'!A189</f>
        <v>0</v>
      </c>
      <c r="B187" s="428" t="s">
        <v>583</v>
      </c>
      <c r="C187" s="432">
        <f>'Smlouvy, zakázky a jiné potřeby'!C189</f>
        <v>0</v>
      </c>
      <c r="D187" s="432">
        <f>'Smlouvy, zakázky a jiné potřeby'!D189</f>
        <v>0</v>
      </c>
      <c r="E187" s="432">
        <f>'Smlouvy, zakázky a jiné potřeby'!E189</f>
        <v>0</v>
      </c>
      <c r="F187" s="432">
        <f>'Smlouvy, zakázky a jiné potřeby'!G189</f>
        <v>0</v>
      </c>
      <c r="G187" s="432">
        <f>'Smlouvy, zakázky a jiné potřeby'!H189</f>
        <v>0</v>
      </c>
      <c r="H187" s="426">
        <f t="shared" si="9"/>
        <v>0</v>
      </c>
      <c r="I187" s="427"/>
      <c r="J187" s="427"/>
      <c r="K187" s="427"/>
      <c r="L187" s="427"/>
      <c r="M187" s="427"/>
      <c r="N187" s="427"/>
      <c r="O187" s="427"/>
      <c r="P187" s="427"/>
    </row>
    <row r="188" spans="1:16" x14ac:dyDescent="0.25">
      <c r="A188" s="166">
        <f>'Smlouvy, zakázky a jiné potřeby'!A190</f>
        <v>0</v>
      </c>
      <c r="B188" s="428" t="s">
        <v>584</v>
      </c>
      <c r="C188" s="432">
        <f>'Smlouvy, zakázky a jiné potřeby'!C190</f>
        <v>0</v>
      </c>
      <c r="D188" s="432">
        <f>'Smlouvy, zakázky a jiné potřeby'!D190</f>
        <v>0</v>
      </c>
      <c r="E188" s="432">
        <f>'Smlouvy, zakázky a jiné potřeby'!E190</f>
        <v>0</v>
      </c>
      <c r="F188" s="432">
        <f>'Smlouvy, zakázky a jiné potřeby'!G190</f>
        <v>0</v>
      </c>
      <c r="G188" s="432">
        <f>'Smlouvy, zakázky a jiné potřeby'!H190</f>
        <v>0</v>
      </c>
      <c r="H188" s="426">
        <f t="shared" si="9"/>
        <v>0</v>
      </c>
      <c r="I188" s="427"/>
      <c r="J188" s="427"/>
      <c r="K188" s="427"/>
      <c r="L188" s="427"/>
      <c r="M188" s="427"/>
      <c r="N188" s="427"/>
      <c r="O188" s="427"/>
      <c r="P188" s="427"/>
    </row>
    <row r="189" spans="1:16" x14ac:dyDescent="0.25">
      <c r="A189" s="166">
        <f>'Smlouvy, zakázky a jiné potřeby'!A191</f>
        <v>0</v>
      </c>
      <c r="B189" s="428" t="s">
        <v>585</v>
      </c>
      <c r="C189" s="432">
        <f>'Smlouvy, zakázky a jiné potřeby'!C191</f>
        <v>0</v>
      </c>
      <c r="D189" s="432">
        <f>'Smlouvy, zakázky a jiné potřeby'!D191</f>
        <v>0</v>
      </c>
      <c r="E189" s="432">
        <f>'Smlouvy, zakázky a jiné potřeby'!E191</f>
        <v>0</v>
      </c>
      <c r="F189" s="432">
        <f>'Smlouvy, zakázky a jiné potřeby'!G191</f>
        <v>0</v>
      </c>
      <c r="G189" s="432">
        <f>'Smlouvy, zakázky a jiné potřeby'!H191</f>
        <v>0</v>
      </c>
      <c r="H189" s="426">
        <f t="shared" si="9"/>
        <v>0</v>
      </c>
      <c r="I189" s="427"/>
      <c r="J189" s="427"/>
      <c r="K189" s="427"/>
      <c r="L189" s="427"/>
      <c r="M189" s="427"/>
      <c r="N189" s="427"/>
      <c r="O189" s="427"/>
      <c r="P189" s="427"/>
    </row>
    <row r="190" spans="1:16" x14ac:dyDescent="0.25">
      <c r="A190" s="166">
        <f>'Smlouvy, zakázky a jiné potřeby'!A192</f>
        <v>0</v>
      </c>
      <c r="B190" s="428" t="s">
        <v>586</v>
      </c>
      <c r="C190" s="432">
        <f>'Smlouvy, zakázky a jiné potřeby'!C192</f>
        <v>0</v>
      </c>
      <c r="D190" s="432">
        <f>'Smlouvy, zakázky a jiné potřeby'!D192</f>
        <v>0</v>
      </c>
      <c r="E190" s="432">
        <f>'Smlouvy, zakázky a jiné potřeby'!E192</f>
        <v>0</v>
      </c>
      <c r="F190" s="432">
        <f>'Smlouvy, zakázky a jiné potřeby'!G192</f>
        <v>0</v>
      </c>
      <c r="G190" s="432">
        <f>'Smlouvy, zakázky a jiné potřeby'!H192</f>
        <v>0</v>
      </c>
      <c r="H190" s="426">
        <f t="shared" si="9"/>
        <v>0</v>
      </c>
      <c r="I190" s="427"/>
      <c r="J190" s="427"/>
      <c r="K190" s="427"/>
      <c r="L190" s="427"/>
      <c r="M190" s="427"/>
      <c r="N190" s="427"/>
      <c r="O190" s="427"/>
      <c r="P190" s="427"/>
    </row>
    <row r="191" spans="1:16" x14ac:dyDescent="0.25">
      <c r="A191" s="166">
        <f>'Smlouvy, zakázky a jiné potřeby'!A193</f>
        <v>0</v>
      </c>
      <c r="B191" s="428" t="s">
        <v>587</v>
      </c>
      <c r="C191" s="432">
        <f>'Smlouvy, zakázky a jiné potřeby'!C193</f>
        <v>0</v>
      </c>
      <c r="D191" s="432">
        <f>'Smlouvy, zakázky a jiné potřeby'!D193</f>
        <v>0</v>
      </c>
      <c r="E191" s="432">
        <f>'Smlouvy, zakázky a jiné potřeby'!E193</f>
        <v>0</v>
      </c>
      <c r="F191" s="432">
        <f>'Smlouvy, zakázky a jiné potřeby'!G193</f>
        <v>0</v>
      </c>
      <c r="G191" s="432">
        <f>'Smlouvy, zakázky a jiné potřeby'!H193</f>
        <v>0</v>
      </c>
      <c r="H191" s="426">
        <f t="shared" si="9"/>
        <v>0</v>
      </c>
      <c r="I191" s="427"/>
      <c r="J191" s="427"/>
      <c r="K191" s="427"/>
      <c r="L191" s="427"/>
      <c r="M191" s="427"/>
      <c r="N191" s="427"/>
      <c r="O191" s="427"/>
      <c r="P191" s="427"/>
    </row>
    <row r="192" spans="1:16" x14ac:dyDescent="0.25">
      <c r="A192" s="166">
        <f>'Smlouvy, zakázky a jiné potřeby'!A194</f>
        <v>0</v>
      </c>
      <c r="B192" s="428" t="s">
        <v>588</v>
      </c>
      <c r="C192" s="432">
        <f>'Smlouvy, zakázky a jiné potřeby'!C194</f>
        <v>0</v>
      </c>
      <c r="D192" s="432">
        <f>'Smlouvy, zakázky a jiné potřeby'!D194</f>
        <v>0</v>
      </c>
      <c r="E192" s="432">
        <f>'Smlouvy, zakázky a jiné potřeby'!E194</f>
        <v>0</v>
      </c>
      <c r="F192" s="432">
        <f>'Smlouvy, zakázky a jiné potřeby'!G194</f>
        <v>0</v>
      </c>
      <c r="G192" s="432">
        <f>'Smlouvy, zakázky a jiné potřeby'!H194</f>
        <v>0</v>
      </c>
      <c r="H192" s="426">
        <f t="shared" si="9"/>
        <v>0</v>
      </c>
      <c r="I192" s="427"/>
      <c r="J192" s="427"/>
      <c r="K192" s="427"/>
      <c r="L192" s="427"/>
      <c r="M192" s="427"/>
      <c r="N192" s="427"/>
      <c r="O192" s="427"/>
      <c r="P192" s="427"/>
    </row>
    <row r="193" spans="1:16" x14ac:dyDescent="0.25">
      <c r="A193" s="166">
        <f>'Smlouvy, zakázky a jiné potřeby'!A195</f>
        <v>0</v>
      </c>
      <c r="B193" s="428" t="s">
        <v>589</v>
      </c>
      <c r="C193" s="432">
        <f>'Smlouvy, zakázky a jiné potřeby'!C195</f>
        <v>0</v>
      </c>
      <c r="D193" s="432">
        <f>'Smlouvy, zakázky a jiné potřeby'!D195</f>
        <v>0</v>
      </c>
      <c r="E193" s="432">
        <f>'Smlouvy, zakázky a jiné potřeby'!E195</f>
        <v>0</v>
      </c>
      <c r="F193" s="432">
        <f>'Smlouvy, zakázky a jiné potřeby'!G195</f>
        <v>0</v>
      </c>
      <c r="G193" s="432">
        <f>'Smlouvy, zakázky a jiné potřeby'!H195</f>
        <v>0</v>
      </c>
      <c r="H193" s="426">
        <f t="shared" si="9"/>
        <v>0</v>
      </c>
      <c r="I193" s="427"/>
      <c r="J193" s="427"/>
      <c r="K193" s="427"/>
      <c r="L193" s="427"/>
      <c r="M193" s="427"/>
      <c r="N193" s="427"/>
      <c r="O193" s="427"/>
      <c r="P193" s="427"/>
    </row>
    <row r="194" spans="1:16" x14ac:dyDescent="0.25">
      <c r="A194" s="166">
        <f>'Smlouvy, zakázky a jiné potřeby'!A196</f>
        <v>0</v>
      </c>
      <c r="B194" s="428" t="s">
        <v>590</v>
      </c>
      <c r="C194" s="432">
        <f>'Smlouvy, zakázky a jiné potřeby'!C196</f>
        <v>0</v>
      </c>
      <c r="D194" s="432">
        <f>'Smlouvy, zakázky a jiné potřeby'!D196</f>
        <v>0</v>
      </c>
      <c r="E194" s="432">
        <f>'Smlouvy, zakázky a jiné potřeby'!E196</f>
        <v>0</v>
      </c>
      <c r="F194" s="432">
        <f>'Smlouvy, zakázky a jiné potřeby'!G196</f>
        <v>0</v>
      </c>
      <c r="G194" s="432">
        <f>'Smlouvy, zakázky a jiné potřeby'!H196</f>
        <v>0</v>
      </c>
      <c r="H194" s="426">
        <f t="shared" si="9"/>
        <v>0</v>
      </c>
      <c r="I194" s="427"/>
      <c r="J194" s="427"/>
      <c r="K194" s="427"/>
      <c r="L194" s="427"/>
      <c r="M194" s="427"/>
      <c r="N194" s="427"/>
      <c r="O194" s="427"/>
      <c r="P194" s="427"/>
    </row>
    <row r="195" spans="1:16" x14ac:dyDescent="0.25">
      <c r="A195" s="166">
        <f>'Smlouvy, zakázky a jiné potřeby'!A197</f>
        <v>0</v>
      </c>
      <c r="B195" s="428" t="s">
        <v>591</v>
      </c>
      <c r="C195" s="432">
        <f>'Smlouvy, zakázky a jiné potřeby'!C197</f>
        <v>0</v>
      </c>
      <c r="D195" s="432">
        <f>'Smlouvy, zakázky a jiné potřeby'!D197</f>
        <v>0</v>
      </c>
      <c r="E195" s="432">
        <f>'Smlouvy, zakázky a jiné potřeby'!E197</f>
        <v>0</v>
      </c>
      <c r="F195" s="432">
        <f>'Smlouvy, zakázky a jiné potřeby'!G197</f>
        <v>0</v>
      </c>
      <c r="G195" s="432">
        <f>'Smlouvy, zakázky a jiné potřeby'!H197</f>
        <v>0</v>
      </c>
      <c r="H195" s="426">
        <f t="shared" si="9"/>
        <v>0</v>
      </c>
      <c r="I195" s="427"/>
      <c r="J195" s="427"/>
      <c r="K195" s="427"/>
      <c r="L195" s="427"/>
      <c r="M195" s="427"/>
      <c r="N195" s="427"/>
      <c r="O195" s="427"/>
      <c r="P195" s="427"/>
    </row>
    <row r="196" spans="1:16" x14ac:dyDescent="0.25">
      <c r="A196" s="166">
        <f>'Smlouvy, zakázky a jiné potřeby'!A198</f>
        <v>0</v>
      </c>
      <c r="B196" s="428" t="s">
        <v>592</v>
      </c>
      <c r="C196" s="432">
        <f>'Smlouvy, zakázky a jiné potřeby'!C198</f>
        <v>0</v>
      </c>
      <c r="D196" s="432">
        <f>'Smlouvy, zakázky a jiné potřeby'!D198</f>
        <v>0</v>
      </c>
      <c r="E196" s="432">
        <f>'Smlouvy, zakázky a jiné potřeby'!E198</f>
        <v>0</v>
      </c>
      <c r="F196" s="432">
        <f>'Smlouvy, zakázky a jiné potřeby'!G198</f>
        <v>0</v>
      </c>
      <c r="G196" s="432">
        <f>'Smlouvy, zakázky a jiné potřeby'!H198</f>
        <v>0</v>
      </c>
      <c r="H196" s="426">
        <f t="shared" si="9"/>
        <v>0</v>
      </c>
      <c r="I196" s="427"/>
      <c r="J196" s="427"/>
      <c r="K196" s="427"/>
      <c r="L196" s="427"/>
      <c r="M196" s="427"/>
      <c r="N196" s="427"/>
      <c r="O196" s="427"/>
      <c r="P196" s="427"/>
    </row>
    <row r="197" spans="1:16" x14ac:dyDescent="0.25">
      <c r="A197" s="166">
        <f>'Smlouvy, zakázky a jiné potřeby'!A199</f>
        <v>0</v>
      </c>
      <c r="B197" s="428" t="s">
        <v>593</v>
      </c>
      <c r="C197" s="432">
        <f>'Smlouvy, zakázky a jiné potřeby'!C199</f>
        <v>0</v>
      </c>
      <c r="D197" s="432">
        <f>'Smlouvy, zakázky a jiné potřeby'!D199</f>
        <v>0</v>
      </c>
      <c r="E197" s="432">
        <f>'Smlouvy, zakázky a jiné potřeby'!E199</f>
        <v>0</v>
      </c>
      <c r="F197" s="432">
        <f>'Smlouvy, zakázky a jiné potřeby'!G199</f>
        <v>0</v>
      </c>
      <c r="G197" s="432">
        <f>'Smlouvy, zakázky a jiné potřeby'!H199</f>
        <v>0</v>
      </c>
      <c r="H197" s="426">
        <f t="shared" si="9"/>
        <v>0</v>
      </c>
      <c r="I197" s="427"/>
      <c r="J197" s="427"/>
      <c r="K197" s="427"/>
      <c r="L197" s="427"/>
      <c r="M197" s="427"/>
      <c r="N197" s="427"/>
      <c r="O197" s="427"/>
      <c r="P197" s="427"/>
    </row>
    <row r="198" spans="1:16" x14ac:dyDescent="0.25">
      <c r="A198" s="166">
        <f>'Smlouvy, zakázky a jiné potřeby'!A200</f>
        <v>0</v>
      </c>
      <c r="B198" s="428" t="s">
        <v>594</v>
      </c>
      <c r="C198" s="432">
        <f>'Smlouvy, zakázky a jiné potřeby'!C200</f>
        <v>0</v>
      </c>
      <c r="D198" s="432">
        <f>'Smlouvy, zakázky a jiné potřeby'!D200</f>
        <v>0</v>
      </c>
      <c r="E198" s="432">
        <f>'Smlouvy, zakázky a jiné potřeby'!E200</f>
        <v>0</v>
      </c>
      <c r="F198" s="432">
        <f>'Smlouvy, zakázky a jiné potřeby'!G200</f>
        <v>0</v>
      </c>
      <c r="G198" s="432">
        <f>'Smlouvy, zakázky a jiné potřeby'!H200</f>
        <v>0</v>
      </c>
      <c r="H198" s="426">
        <f t="shared" si="9"/>
        <v>0</v>
      </c>
      <c r="I198" s="427"/>
      <c r="J198" s="427"/>
      <c r="K198" s="427"/>
      <c r="L198" s="427"/>
      <c r="M198" s="427"/>
      <c r="N198" s="427"/>
      <c r="O198" s="427"/>
      <c r="P198" s="427"/>
    </row>
    <row r="199" spans="1:16" x14ac:dyDescent="0.25">
      <c r="A199" s="166">
        <f>'Smlouvy, zakázky a jiné potřeby'!A201</f>
        <v>0</v>
      </c>
      <c r="B199" s="428" t="s">
        <v>595</v>
      </c>
      <c r="C199" s="432">
        <f>'Smlouvy, zakázky a jiné potřeby'!C201</f>
        <v>0</v>
      </c>
      <c r="D199" s="432">
        <f>'Smlouvy, zakázky a jiné potřeby'!D201</f>
        <v>0</v>
      </c>
      <c r="E199" s="432">
        <f>'Smlouvy, zakázky a jiné potřeby'!E201</f>
        <v>0</v>
      </c>
      <c r="F199" s="432">
        <f>'Smlouvy, zakázky a jiné potřeby'!G201</f>
        <v>0</v>
      </c>
      <c r="G199" s="432">
        <f>'Smlouvy, zakázky a jiné potřeby'!H201</f>
        <v>0</v>
      </c>
      <c r="H199" s="426">
        <f t="shared" si="9"/>
        <v>0</v>
      </c>
      <c r="I199" s="427"/>
      <c r="J199" s="427"/>
      <c r="K199" s="427"/>
      <c r="L199" s="427"/>
      <c r="M199" s="427"/>
      <c r="N199" s="427"/>
      <c r="O199" s="427"/>
      <c r="P199" s="427"/>
    </row>
    <row r="200" spans="1:16" x14ac:dyDescent="0.25">
      <c r="A200" s="166">
        <f>'Smlouvy, zakázky a jiné potřeby'!A202</f>
        <v>0</v>
      </c>
      <c r="B200" s="428" t="s">
        <v>596</v>
      </c>
      <c r="C200" s="432">
        <f>'Smlouvy, zakázky a jiné potřeby'!C202</f>
        <v>0</v>
      </c>
      <c r="D200" s="432">
        <f>'Smlouvy, zakázky a jiné potřeby'!D202</f>
        <v>0</v>
      </c>
      <c r="E200" s="432">
        <f>'Smlouvy, zakázky a jiné potřeby'!E202</f>
        <v>0</v>
      </c>
      <c r="F200" s="432">
        <f>'Smlouvy, zakázky a jiné potřeby'!G202</f>
        <v>0</v>
      </c>
      <c r="G200" s="432">
        <f>'Smlouvy, zakázky a jiné potřeby'!H202</f>
        <v>0</v>
      </c>
      <c r="H200" s="426">
        <f t="shared" si="9"/>
        <v>0</v>
      </c>
      <c r="I200" s="427"/>
      <c r="J200" s="427"/>
      <c r="K200" s="427"/>
      <c r="L200" s="427"/>
      <c r="M200" s="427"/>
      <c r="N200" s="427"/>
      <c r="O200" s="427"/>
      <c r="P200" s="427"/>
    </row>
    <row r="201" spans="1:16" x14ac:dyDescent="0.25">
      <c r="A201" s="166">
        <f>'Smlouvy, zakázky a jiné potřeby'!A203</f>
        <v>0</v>
      </c>
      <c r="B201" s="428" t="s">
        <v>597</v>
      </c>
      <c r="C201" s="432">
        <f>'Smlouvy, zakázky a jiné potřeby'!C203</f>
        <v>0</v>
      </c>
      <c r="D201" s="432">
        <f>'Smlouvy, zakázky a jiné potřeby'!D203</f>
        <v>0</v>
      </c>
      <c r="E201" s="432">
        <f>'Smlouvy, zakázky a jiné potřeby'!E203</f>
        <v>0</v>
      </c>
      <c r="F201" s="432">
        <f>'Smlouvy, zakázky a jiné potřeby'!G203</f>
        <v>0</v>
      </c>
      <c r="G201" s="432">
        <f>'Smlouvy, zakázky a jiné potřeby'!H203</f>
        <v>0</v>
      </c>
      <c r="H201" s="426">
        <f t="shared" si="9"/>
        <v>0</v>
      </c>
      <c r="I201" s="427"/>
      <c r="J201" s="427"/>
      <c r="K201" s="427"/>
      <c r="L201" s="427"/>
      <c r="M201" s="427"/>
      <c r="N201" s="427"/>
      <c r="O201" s="427"/>
      <c r="P201" s="427"/>
    </row>
    <row r="202" spans="1:16" x14ac:dyDescent="0.25">
      <c r="A202" s="166">
        <f>'Smlouvy, zakázky a jiné potřeby'!A204</f>
        <v>0</v>
      </c>
      <c r="B202" s="428" t="s">
        <v>598</v>
      </c>
      <c r="C202" s="432">
        <f>'Smlouvy, zakázky a jiné potřeby'!C204</f>
        <v>0</v>
      </c>
      <c r="D202" s="432">
        <f>'Smlouvy, zakázky a jiné potřeby'!D204</f>
        <v>0</v>
      </c>
      <c r="E202" s="432">
        <f>'Smlouvy, zakázky a jiné potřeby'!E204</f>
        <v>0</v>
      </c>
      <c r="F202" s="432">
        <f>'Smlouvy, zakázky a jiné potřeby'!G204</f>
        <v>0</v>
      </c>
      <c r="G202" s="432">
        <f>'Smlouvy, zakázky a jiné potřeby'!H204</f>
        <v>0</v>
      </c>
      <c r="H202" s="426">
        <f t="shared" si="9"/>
        <v>0</v>
      </c>
      <c r="I202" s="427"/>
      <c r="J202" s="427"/>
      <c r="K202" s="427"/>
      <c r="L202" s="427"/>
      <c r="M202" s="427"/>
      <c r="N202" s="427"/>
      <c r="O202" s="427"/>
      <c r="P202" s="427"/>
    </row>
    <row r="203" spans="1:16" x14ac:dyDescent="0.25">
      <c r="A203" s="166">
        <f>'Smlouvy, zakázky a jiné potřeby'!A205</f>
        <v>0</v>
      </c>
      <c r="B203" s="428" t="s">
        <v>599</v>
      </c>
      <c r="C203" s="432">
        <f>'Smlouvy, zakázky a jiné potřeby'!C205</f>
        <v>0</v>
      </c>
      <c r="D203" s="432">
        <f>'Smlouvy, zakázky a jiné potřeby'!D205</f>
        <v>0</v>
      </c>
      <c r="E203" s="432">
        <f>'Smlouvy, zakázky a jiné potřeby'!E205</f>
        <v>0</v>
      </c>
      <c r="F203" s="432">
        <f>'Smlouvy, zakázky a jiné potřeby'!G205</f>
        <v>0</v>
      </c>
      <c r="G203" s="432">
        <f>'Smlouvy, zakázky a jiné potřeby'!H205</f>
        <v>0</v>
      </c>
      <c r="H203" s="426">
        <f t="shared" si="9"/>
        <v>0</v>
      </c>
      <c r="I203" s="427"/>
      <c r="J203" s="427"/>
      <c r="K203" s="427"/>
      <c r="L203" s="427"/>
      <c r="M203" s="427"/>
      <c r="N203" s="427"/>
      <c r="O203" s="427"/>
      <c r="P203" s="427"/>
    </row>
    <row r="204" spans="1:16" x14ac:dyDescent="0.25">
      <c r="A204" s="166">
        <f>'Smlouvy, zakázky a jiné potřeby'!A206</f>
        <v>0</v>
      </c>
      <c r="B204" s="428" t="s">
        <v>600</v>
      </c>
      <c r="C204" s="432">
        <f>'Smlouvy, zakázky a jiné potřeby'!C206</f>
        <v>0</v>
      </c>
      <c r="D204" s="432">
        <f>'Smlouvy, zakázky a jiné potřeby'!D206</f>
        <v>0</v>
      </c>
      <c r="E204" s="432">
        <f>'Smlouvy, zakázky a jiné potřeby'!E206</f>
        <v>0</v>
      </c>
      <c r="F204" s="432">
        <f>'Smlouvy, zakázky a jiné potřeby'!G206</f>
        <v>0</v>
      </c>
      <c r="G204" s="432">
        <f>'Smlouvy, zakázky a jiné potřeby'!H206</f>
        <v>0</v>
      </c>
      <c r="H204" s="426">
        <f t="shared" si="9"/>
        <v>0</v>
      </c>
      <c r="I204" s="427"/>
      <c r="J204" s="427"/>
      <c r="K204" s="427"/>
      <c r="L204" s="427"/>
      <c r="M204" s="427"/>
      <c r="N204" s="427"/>
      <c r="O204" s="427"/>
      <c r="P204" s="427"/>
    </row>
    <row r="205" spans="1:16" x14ac:dyDescent="0.25">
      <c r="A205" s="166">
        <f>'Smlouvy, zakázky a jiné potřeby'!A207</f>
        <v>0</v>
      </c>
      <c r="B205" s="428" t="s">
        <v>601</v>
      </c>
      <c r="C205" s="432">
        <f>'Smlouvy, zakázky a jiné potřeby'!C207</f>
        <v>0</v>
      </c>
      <c r="D205" s="432">
        <f>'Smlouvy, zakázky a jiné potřeby'!D207</f>
        <v>0</v>
      </c>
      <c r="E205" s="432">
        <f>'Smlouvy, zakázky a jiné potřeby'!E207</f>
        <v>0</v>
      </c>
      <c r="F205" s="432">
        <f>'Smlouvy, zakázky a jiné potřeby'!G207</f>
        <v>0</v>
      </c>
      <c r="G205" s="432">
        <f>'Smlouvy, zakázky a jiné potřeby'!H207</f>
        <v>0</v>
      </c>
      <c r="H205" s="426">
        <f t="shared" si="9"/>
        <v>0</v>
      </c>
      <c r="I205" s="427"/>
      <c r="J205" s="427"/>
      <c r="K205" s="427"/>
      <c r="L205" s="427"/>
      <c r="M205" s="427"/>
      <c r="N205" s="427"/>
      <c r="O205" s="427"/>
      <c r="P205" s="427"/>
    </row>
    <row r="206" spans="1:16" x14ac:dyDescent="0.25">
      <c r="A206" s="166">
        <f>'Smlouvy, zakázky a jiné potřeby'!A208</f>
        <v>0</v>
      </c>
      <c r="B206" s="428" t="s">
        <v>602</v>
      </c>
      <c r="C206" s="432">
        <f>'Smlouvy, zakázky a jiné potřeby'!C208</f>
        <v>0</v>
      </c>
      <c r="D206" s="432">
        <f>'Smlouvy, zakázky a jiné potřeby'!D208</f>
        <v>0</v>
      </c>
      <c r="E206" s="432">
        <f>'Smlouvy, zakázky a jiné potřeby'!E208</f>
        <v>0</v>
      </c>
      <c r="F206" s="432">
        <f>'Smlouvy, zakázky a jiné potřeby'!G208</f>
        <v>0</v>
      </c>
      <c r="G206" s="432">
        <f>'Smlouvy, zakázky a jiné potřeby'!H208</f>
        <v>0</v>
      </c>
      <c r="H206" s="426">
        <f t="shared" si="9"/>
        <v>0</v>
      </c>
      <c r="I206" s="427"/>
      <c r="J206" s="427"/>
      <c r="K206" s="427"/>
      <c r="L206" s="427"/>
      <c r="M206" s="427"/>
      <c r="N206" s="427"/>
      <c r="O206" s="427"/>
      <c r="P206" s="427"/>
    </row>
    <row r="207" spans="1:16" x14ac:dyDescent="0.25">
      <c r="A207" s="166">
        <f>'Smlouvy, zakázky a jiné potřeby'!A209</f>
        <v>0</v>
      </c>
      <c r="B207" s="428" t="s">
        <v>603</v>
      </c>
      <c r="C207" s="432">
        <f>'Smlouvy, zakázky a jiné potřeby'!C209</f>
        <v>0</v>
      </c>
      <c r="D207" s="432">
        <f>'Smlouvy, zakázky a jiné potřeby'!D209</f>
        <v>0</v>
      </c>
      <c r="E207" s="432">
        <f>'Smlouvy, zakázky a jiné potřeby'!E209</f>
        <v>0</v>
      </c>
      <c r="F207" s="432">
        <f>'Smlouvy, zakázky a jiné potřeby'!G209</f>
        <v>0</v>
      </c>
      <c r="G207" s="432">
        <f>'Smlouvy, zakázky a jiné potřeby'!H209</f>
        <v>0</v>
      </c>
      <c r="H207" s="426">
        <f t="shared" si="9"/>
        <v>0</v>
      </c>
      <c r="I207" s="427"/>
      <c r="J207" s="427"/>
      <c r="K207" s="427"/>
      <c r="L207" s="427"/>
      <c r="M207" s="427"/>
      <c r="N207" s="427"/>
      <c r="O207" s="427"/>
      <c r="P207" s="427"/>
    </row>
    <row r="208" spans="1:16" x14ac:dyDescent="0.25">
      <c r="A208" s="166">
        <f>'Smlouvy, zakázky a jiné potřeby'!A210</f>
        <v>0</v>
      </c>
      <c r="B208" s="428" t="s">
        <v>604</v>
      </c>
      <c r="C208" s="432">
        <f>'Smlouvy, zakázky a jiné potřeby'!C210</f>
        <v>0</v>
      </c>
      <c r="D208" s="432">
        <f>'Smlouvy, zakázky a jiné potřeby'!D210</f>
        <v>0</v>
      </c>
      <c r="E208" s="432">
        <f>'Smlouvy, zakázky a jiné potřeby'!E210</f>
        <v>0</v>
      </c>
      <c r="F208" s="432">
        <f>'Smlouvy, zakázky a jiné potřeby'!G210</f>
        <v>0</v>
      </c>
      <c r="G208" s="432">
        <f>'Smlouvy, zakázky a jiné potřeby'!H210</f>
        <v>0</v>
      </c>
      <c r="H208" s="426">
        <f t="shared" si="9"/>
        <v>0</v>
      </c>
      <c r="I208" s="427"/>
      <c r="J208" s="427"/>
      <c r="K208" s="427"/>
      <c r="L208" s="427"/>
      <c r="M208" s="427"/>
      <c r="N208" s="427"/>
      <c r="O208" s="427"/>
      <c r="P208" s="427"/>
    </row>
    <row r="209" spans="1:16" x14ac:dyDescent="0.25">
      <c r="A209" s="166">
        <f>'Smlouvy, zakázky a jiné potřeby'!A211</f>
        <v>0</v>
      </c>
      <c r="B209" s="428" t="s">
        <v>605</v>
      </c>
      <c r="C209" s="432">
        <f>'Smlouvy, zakázky a jiné potřeby'!C211</f>
        <v>0</v>
      </c>
      <c r="D209" s="432">
        <f>'Smlouvy, zakázky a jiné potřeby'!D211</f>
        <v>0</v>
      </c>
      <c r="E209" s="432">
        <f>'Smlouvy, zakázky a jiné potřeby'!E211</f>
        <v>0</v>
      </c>
      <c r="F209" s="432">
        <f>'Smlouvy, zakázky a jiné potřeby'!G211</f>
        <v>0</v>
      </c>
      <c r="G209" s="432">
        <f>'Smlouvy, zakázky a jiné potřeby'!H211</f>
        <v>0</v>
      </c>
      <c r="H209" s="426">
        <f t="shared" si="9"/>
        <v>0</v>
      </c>
      <c r="I209" s="427"/>
      <c r="J209" s="427"/>
      <c r="K209" s="427"/>
      <c r="L209" s="427"/>
      <c r="M209" s="427"/>
      <c r="N209" s="427"/>
      <c r="O209" s="427"/>
      <c r="P209" s="427"/>
    </row>
    <row r="210" spans="1:16" x14ac:dyDescent="0.25">
      <c r="A210" s="166">
        <f>'Smlouvy, zakázky a jiné potřeby'!A212</f>
        <v>0</v>
      </c>
      <c r="B210" s="428" t="s">
        <v>606</v>
      </c>
      <c r="C210" s="432">
        <f>'Smlouvy, zakázky a jiné potřeby'!C212</f>
        <v>0</v>
      </c>
      <c r="D210" s="432">
        <f>'Smlouvy, zakázky a jiné potřeby'!D212</f>
        <v>0</v>
      </c>
      <c r="E210" s="432">
        <f>'Smlouvy, zakázky a jiné potřeby'!E212</f>
        <v>0</v>
      </c>
      <c r="F210" s="432">
        <f>'Smlouvy, zakázky a jiné potřeby'!G212</f>
        <v>0</v>
      </c>
      <c r="G210" s="432">
        <f>'Smlouvy, zakázky a jiné potřeby'!H212</f>
        <v>0</v>
      </c>
      <c r="H210" s="426">
        <f t="shared" si="9"/>
        <v>0</v>
      </c>
      <c r="I210" s="427"/>
      <c r="J210" s="427"/>
      <c r="K210" s="427"/>
      <c r="L210" s="427"/>
      <c r="M210" s="427"/>
      <c r="N210" s="427"/>
      <c r="O210" s="427"/>
      <c r="P210" s="427"/>
    </row>
    <row r="211" spans="1:16" x14ac:dyDescent="0.25">
      <c r="A211" s="166">
        <f>'Smlouvy, zakázky a jiné potřeby'!A213</f>
        <v>0</v>
      </c>
      <c r="B211" s="428" t="s">
        <v>607</v>
      </c>
      <c r="C211" s="432">
        <f>'Smlouvy, zakázky a jiné potřeby'!C213</f>
        <v>0</v>
      </c>
      <c r="D211" s="432">
        <f>'Smlouvy, zakázky a jiné potřeby'!D213</f>
        <v>0</v>
      </c>
      <c r="E211" s="432">
        <f>'Smlouvy, zakázky a jiné potřeby'!E213</f>
        <v>0</v>
      </c>
      <c r="F211" s="432">
        <f>'Smlouvy, zakázky a jiné potřeby'!G213</f>
        <v>0</v>
      </c>
      <c r="G211" s="432">
        <f>'Smlouvy, zakázky a jiné potřeby'!H213</f>
        <v>0</v>
      </c>
      <c r="H211" s="426">
        <f t="shared" si="9"/>
        <v>0</v>
      </c>
      <c r="I211" s="427"/>
      <c r="J211" s="427"/>
      <c r="K211" s="427"/>
      <c r="L211" s="427"/>
      <c r="M211" s="427"/>
      <c r="N211" s="427"/>
      <c r="O211" s="427"/>
      <c r="P211" s="427"/>
    </row>
    <row r="212" spans="1:16" x14ac:dyDescent="0.25">
      <c r="A212" s="166">
        <f>'Smlouvy, zakázky a jiné potřeby'!A214</f>
        <v>0</v>
      </c>
      <c r="B212" s="428" t="s">
        <v>608</v>
      </c>
      <c r="C212" s="432">
        <f>'Smlouvy, zakázky a jiné potřeby'!C214</f>
        <v>0</v>
      </c>
      <c r="D212" s="432">
        <f>'Smlouvy, zakázky a jiné potřeby'!D214</f>
        <v>0</v>
      </c>
      <c r="E212" s="432">
        <f>'Smlouvy, zakázky a jiné potřeby'!E214</f>
        <v>0</v>
      </c>
      <c r="F212" s="432">
        <f>'Smlouvy, zakázky a jiné potřeby'!G214</f>
        <v>0</v>
      </c>
      <c r="G212" s="432">
        <f>'Smlouvy, zakázky a jiné potřeby'!H214</f>
        <v>0</v>
      </c>
      <c r="H212" s="426">
        <f t="shared" si="9"/>
        <v>0</v>
      </c>
      <c r="I212" s="427"/>
      <c r="J212" s="427"/>
      <c r="K212" s="427"/>
      <c r="L212" s="427"/>
      <c r="M212" s="427"/>
      <c r="N212" s="427"/>
      <c r="O212" s="427"/>
      <c r="P212" s="427"/>
    </row>
    <row r="213" spans="1:16" x14ac:dyDescent="0.25">
      <c r="A213" s="166">
        <f>'Smlouvy, zakázky a jiné potřeby'!A215</f>
        <v>0</v>
      </c>
      <c r="B213" s="428" t="s">
        <v>609</v>
      </c>
      <c r="C213" s="432">
        <f>'Smlouvy, zakázky a jiné potřeby'!C215</f>
        <v>0</v>
      </c>
      <c r="D213" s="432">
        <f>'Smlouvy, zakázky a jiné potřeby'!D215</f>
        <v>0</v>
      </c>
      <c r="E213" s="432">
        <f>'Smlouvy, zakázky a jiné potřeby'!E215</f>
        <v>0</v>
      </c>
      <c r="F213" s="432">
        <f>'Smlouvy, zakázky a jiné potřeby'!G215</f>
        <v>0</v>
      </c>
      <c r="G213" s="432">
        <f>'Smlouvy, zakázky a jiné potřeby'!H215</f>
        <v>0</v>
      </c>
      <c r="H213" s="426">
        <f t="shared" si="9"/>
        <v>0</v>
      </c>
      <c r="I213" s="427"/>
      <c r="J213" s="427"/>
      <c r="K213" s="427"/>
      <c r="L213" s="427"/>
      <c r="M213" s="427"/>
      <c r="N213" s="427"/>
      <c r="O213" s="427"/>
      <c r="P213" s="427"/>
    </row>
    <row r="214" spans="1:16" x14ac:dyDescent="0.25">
      <c r="A214" s="166">
        <f>'Smlouvy, zakázky a jiné potřeby'!A216</f>
        <v>0</v>
      </c>
      <c r="B214" s="428" t="s">
        <v>610</v>
      </c>
      <c r="C214" s="432">
        <f>'Smlouvy, zakázky a jiné potřeby'!C216</f>
        <v>0</v>
      </c>
      <c r="D214" s="432">
        <f>'Smlouvy, zakázky a jiné potřeby'!D216</f>
        <v>0</v>
      </c>
      <c r="E214" s="432">
        <f>'Smlouvy, zakázky a jiné potřeby'!E216</f>
        <v>0</v>
      </c>
      <c r="F214" s="432">
        <f>'Smlouvy, zakázky a jiné potřeby'!G216</f>
        <v>0</v>
      </c>
      <c r="G214" s="432">
        <f>'Smlouvy, zakázky a jiné potřeby'!H216</f>
        <v>0</v>
      </c>
      <c r="H214" s="426">
        <f t="shared" si="9"/>
        <v>0</v>
      </c>
      <c r="I214" s="427"/>
      <c r="J214" s="427"/>
      <c r="K214" s="427"/>
      <c r="L214" s="427"/>
      <c r="M214" s="427"/>
      <c r="N214" s="427"/>
      <c r="O214" s="427"/>
      <c r="P214" s="427"/>
    </row>
    <row r="215" spans="1:16" x14ac:dyDescent="0.25">
      <c r="A215" s="166">
        <f>'Smlouvy, zakázky a jiné potřeby'!A217</f>
        <v>0</v>
      </c>
      <c r="B215" s="428" t="s">
        <v>611</v>
      </c>
      <c r="C215" s="432">
        <f>'Smlouvy, zakázky a jiné potřeby'!C217</f>
        <v>0</v>
      </c>
      <c r="D215" s="432">
        <f>'Smlouvy, zakázky a jiné potřeby'!D217</f>
        <v>0</v>
      </c>
      <c r="E215" s="432">
        <f>'Smlouvy, zakázky a jiné potřeby'!E217</f>
        <v>0</v>
      </c>
      <c r="F215" s="432">
        <f>'Smlouvy, zakázky a jiné potřeby'!G217</f>
        <v>0</v>
      </c>
      <c r="G215" s="432">
        <f>'Smlouvy, zakázky a jiné potřeby'!H217</f>
        <v>0</v>
      </c>
      <c r="H215" s="426">
        <f t="shared" ref="H215" si="10">SUM(I215:P215)</f>
        <v>0</v>
      </c>
      <c r="I215" s="427"/>
      <c r="J215" s="427"/>
      <c r="K215" s="427"/>
      <c r="L215" s="427"/>
      <c r="M215" s="427"/>
      <c r="N215" s="427"/>
      <c r="O215" s="427"/>
      <c r="P215" s="427"/>
    </row>
  </sheetData>
  <sheetProtection password="E21E" sheet="1" objects="1" scenarios="1" autoFilter="0"/>
  <autoFilter ref="A15:P115" xr:uid="{00000000-0009-0000-0000-000003000000}"/>
  <mergeCells count="2">
    <mergeCell ref="D3:G3"/>
    <mergeCell ref="A4:C4"/>
  </mergeCells>
  <conditionalFormatting sqref="H2">
    <cfRule type="containsText" dxfId="33" priority="3" operator="containsText" text="bilanci">
      <formula>NOT(ISERROR(SEARCH("bilanci",H2)))</formula>
    </cfRule>
    <cfRule type="cellIs" dxfId="32" priority="4" operator="equal">
      <formula>"OK"</formula>
    </cfRule>
  </conditionalFormatting>
  <conditionalFormatting sqref="A16:A215 C16:G215">
    <cfRule type="cellIs" dxfId="31" priority="2" operator="equal">
      <formula>0</formula>
    </cfRule>
  </conditionalFormatting>
  <dataValidations count="2">
    <dataValidation type="list" allowBlank="1" showInputMessage="1" showErrorMessage="1" sqref="A16:A215" xr:uid="{00000000-0002-0000-0300-000000000000}">
      <formula1>Potřeby_I_N</formula1>
    </dataValidation>
    <dataValidation allowBlank="1" showInputMessage="1" showErrorMessage="1" error="ceclkov= dkeie" sqref="H2" xr:uid="{00000000-0002-0000-0300-000001000000}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29" orientation="portrait" r:id="rId1"/>
  <headerFooter>
    <oddFooter>&amp;LJméno a příjmení:
..............................................
PODPIS KOMPETENTNÍ OSOBY&amp;C&amp;F&amp;R&amp;D
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51"/>
  <sheetViews>
    <sheetView showGridLines="0" zoomScaleNormal="100" workbookViewId="0">
      <selection activeCell="D15" sqref="D15:H26"/>
    </sheetView>
  </sheetViews>
  <sheetFormatPr defaultRowHeight="15" x14ac:dyDescent="0.25"/>
  <cols>
    <col min="1" max="1" width="8.28515625" customWidth="1"/>
    <col min="2" max="2" width="34.140625" customWidth="1"/>
    <col min="3" max="3" width="16.140625" style="2" customWidth="1"/>
    <col min="4" max="11" width="16.140625" customWidth="1"/>
  </cols>
  <sheetData>
    <row r="1" spans="1:12" s="193" customFormat="1" ht="23.25" x14ac:dyDescent="0.35">
      <c r="A1" s="199" t="s">
        <v>433</v>
      </c>
      <c r="B1" s="200"/>
      <c r="C1" s="202"/>
      <c r="D1" s="244"/>
      <c r="E1" s="200"/>
      <c r="F1" s="200"/>
      <c r="G1" s="200"/>
      <c r="H1" s="200"/>
      <c r="I1" s="200"/>
      <c r="J1" s="200"/>
      <c r="K1" s="200"/>
    </row>
    <row r="2" spans="1:12" s="193" customFormat="1" ht="18.75" x14ac:dyDescent="0.3">
      <c r="A2" s="200" t="s">
        <v>95</v>
      </c>
      <c r="B2" s="200"/>
      <c r="C2" s="201">
        <f>'Rekapitulace 1'!B3</f>
        <v>0</v>
      </c>
      <c r="D2" s="200"/>
      <c r="E2" s="200"/>
      <c r="F2" s="200"/>
      <c r="G2" s="200"/>
      <c r="H2" s="200"/>
      <c r="I2" s="200"/>
      <c r="J2" s="200"/>
      <c r="K2" s="200"/>
    </row>
    <row r="3" spans="1:12" s="193" customFormat="1" ht="18.75" x14ac:dyDescent="0.3">
      <c r="A3" s="200" t="s">
        <v>0</v>
      </c>
      <c r="B3" s="200"/>
      <c r="C3" s="201">
        <f>'Rekapitulace 1'!B2</f>
        <v>0</v>
      </c>
      <c r="D3" s="200"/>
      <c r="E3" s="200"/>
      <c r="F3" s="200"/>
      <c r="G3" s="200"/>
      <c r="H3" s="200"/>
      <c r="I3" s="200"/>
      <c r="J3" s="200"/>
      <c r="K3" s="200"/>
    </row>
    <row r="4" spans="1:12" ht="27.6" customHeight="1" x14ac:dyDescent="0.25">
      <c r="A4" s="200"/>
      <c r="B4" s="81" t="s">
        <v>168</v>
      </c>
      <c r="C4" s="73" t="s">
        <v>109</v>
      </c>
      <c r="D4" s="73">
        <v>2016</v>
      </c>
      <c r="E4" s="73">
        <v>2017</v>
      </c>
      <c r="F4" s="73">
        <v>2018</v>
      </c>
      <c r="G4" s="73">
        <v>2019</v>
      </c>
      <c r="H4" s="73">
        <v>2020</v>
      </c>
      <c r="I4" s="73">
        <v>2021</v>
      </c>
      <c r="J4" s="73">
        <v>2022</v>
      </c>
      <c r="K4" s="73">
        <v>2023</v>
      </c>
    </row>
    <row r="5" spans="1:12" ht="15.75" x14ac:dyDescent="0.25">
      <c r="A5" s="200"/>
      <c r="B5" s="84" t="str">
        <f>IF(B7=C12,"OK","opravte bilanci")</f>
        <v>OK</v>
      </c>
      <c r="C5" s="185">
        <f>SUM(D5:K5)</f>
        <v>0</v>
      </c>
      <c r="D5" s="185">
        <f>'Zdroje RoPD'!G22</f>
        <v>0</v>
      </c>
      <c r="E5" s="185">
        <f>'Zdroje RoPD'!H22</f>
        <v>0</v>
      </c>
      <c r="F5" s="185">
        <f>'Zdroje RoPD'!I22</f>
        <v>0</v>
      </c>
      <c r="G5" s="185">
        <f>'Zdroje RoPD'!J22</f>
        <v>0</v>
      </c>
      <c r="H5" s="185">
        <f>'Zdroje RoPD'!K22</f>
        <v>0</v>
      </c>
      <c r="I5" s="185">
        <f>'Zdroje RoPD'!L22</f>
        <v>0</v>
      </c>
      <c r="J5" s="185">
        <f>'Zdroje RoPD'!M22</f>
        <v>0</v>
      </c>
      <c r="K5" s="185">
        <f>'Zdroje RoPD'!N22</f>
        <v>0</v>
      </c>
      <c r="L5" s="223" t="s">
        <v>449</v>
      </c>
    </row>
    <row r="6" spans="1:12" s="193" customFormat="1" x14ac:dyDescent="0.25">
      <c r="A6" s="200"/>
      <c r="B6" s="200"/>
      <c r="C6" s="185">
        <f>SUM(D6:K6)</f>
        <v>0</v>
      </c>
      <c r="D6" s="185">
        <f>'Smlouvy, zakázky a jiné potřeby'!Q12</f>
        <v>0</v>
      </c>
      <c r="E6" s="185">
        <f>'Smlouvy, zakázky a jiné potřeby'!R12</f>
        <v>0</v>
      </c>
      <c r="F6" s="185">
        <f>'Smlouvy, zakázky a jiné potřeby'!S12</f>
        <v>0</v>
      </c>
      <c r="G6" s="185">
        <f>'Smlouvy, zakázky a jiné potřeby'!T12</f>
        <v>0</v>
      </c>
      <c r="H6" s="185">
        <f>'Smlouvy, zakázky a jiné potřeby'!U12</f>
        <v>0</v>
      </c>
      <c r="I6" s="185">
        <f>'Smlouvy, zakázky a jiné potřeby'!V12</f>
        <v>0</v>
      </c>
      <c r="J6" s="185">
        <f>'Smlouvy, zakázky a jiné potřeby'!W12</f>
        <v>0</v>
      </c>
      <c r="K6" s="185">
        <f>'Smlouvy, zakázky a jiné potřeby'!X12</f>
        <v>0</v>
      </c>
      <c r="L6" s="223" t="s">
        <v>432</v>
      </c>
    </row>
    <row r="7" spans="1:12" ht="15.75" x14ac:dyDescent="0.25">
      <c r="A7" s="200"/>
      <c r="B7" s="83">
        <f>'Rekapitulace 1'!B10</f>
        <v>0</v>
      </c>
      <c r="C7" s="85"/>
      <c r="D7" s="79"/>
      <c r="E7" s="79"/>
      <c r="F7" s="82"/>
      <c r="G7" s="82"/>
      <c r="H7" s="79"/>
      <c r="I7" s="79"/>
      <c r="J7" s="79"/>
      <c r="K7" s="79"/>
    </row>
    <row r="8" spans="1:12" x14ac:dyDescent="0.25">
      <c r="A8" s="79"/>
      <c r="B8" s="359">
        <f>B7-C12</f>
        <v>0</v>
      </c>
      <c r="C8" s="80"/>
      <c r="D8" s="79"/>
      <c r="E8" s="79"/>
      <c r="F8" s="79"/>
      <c r="G8" s="79"/>
      <c r="H8" s="79"/>
      <c r="I8" s="79"/>
      <c r="J8" s="79"/>
      <c r="K8" s="79"/>
    </row>
    <row r="9" spans="1:12" x14ac:dyDescent="0.25">
      <c r="A9" s="79"/>
      <c r="B9" s="234"/>
      <c r="C9" s="3" t="s">
        <v>109</v>
      </c>
      <c r="D9" s="3">
        <v>2016</v>
      </c>
      <c r="E9" s="3">
        <v>2017</v>
      </c>
      <c r="F9" s="3">
        <v>2018</v>
      </c>
      <c r="G9" s="3">
        <v>2019</v>
      </c>
      <c r="H9" s="3">
        <v>2020</v>
      </c>
      <c r="I9" s="3">
        <v>2021</v>
      </c>
      <c r="J9" s="3">
        <v>2022</v>
      </c>
      <c r="K9" s="3">
        <v>2023</v>
      </c>
    </row>
    <row r="10" spans="1:12" x14ac:dyDescent="0.25">
      <c r="A10" s="79"/>
      <c r="B10" s="87" t="s">
        <v>107</v>
      </c>
      <c r="C10" s="86">
        <f>SUM(D10:K10)</f>
        <v>0</v>
      </c>
      <c r="D10" s="227">
        <f t="shared" ref="D10:K10" si="0">SUMIF($A$15:$A$49,"I",D$15:D$49)</f>
        <v>0</v>
      </c>
      <c r="E10" s="227">
        <f t="shared" si="0"/>
        <v>0</v>
      </c>
      <c r="F10" s="227">
        <f t="shared" si="0"/>
        <v>0</v>
      </c>
      <c r="G10" s="227">
        <f t="shared" si="0"/>
        <v>0</v>
      </c>
      <c r="H10" s="227">
        <f t="shared" si="0"/>
        <v>0</v>
      </c>
      <c r="I10" s="227">
        <f t="shared" si="0"/>
        <v>0</v>
      </c>
      <c r="J10" s="227">
        <f t="shared" si="0"/>
        <v>0</v>
      </c>
      <c r="K10" s="227">
        <f t="shared" si="0"/>
        <v>0</v>
      </c>
    </row>
    <row r="11" spans="1:12" x14ac:dyDescent="0.25">
      <c r="A11" s="79"/>
      <c r="B11" s="87" t="s">
        <v>108</v>
      </c>
      <c r="C11" s="86">
        <f>SUM(D11:K11)</f>
        <v>0</v>
      </c>
      <c r="D11" s="227">
        <f t="shared" ref="D11:K11" si="1">SUMIF($A$15:$A$49,"N",D$15:D$49)</f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</row>
    <row r="12" spans="1:12" x14ac:dyDescent="0.25">
      <c r="A12" s="79"/>
      <c r="B12" s="86" t="s">
        <v>109</v>
      </c>
      <c r="C12" s="86">
        <f>SUM(D12:K12)</f>
        <v>0</v>
      </c>
      <c r="D12" s="88">
        <f>SUM(D10:D11)</f>
        <v>0</v>
      </c>
      <c r="E12" s="88">
        <f t="shared" ref="E12:K12" si="2">SUM(E10:E11)</f>
        <v>0</v>
      </c>
      <c r="F12" s="88">
        <f t="shared" si="2"/>
        <v>0</v>
      </c>
      <c r="G12" s="88">
        <f t="shared" si="2"/>
        <v>0</v>
      </c>
      <c r="H12" s="88">
        <f t="shared" si="2"/>
        <v>0</v>
      </c>
      <c r="I12" s="88">
        <f t="shared" si="2"/>
        <v>0</v>
      </c>
      <c r="J12" s="88">
        <f t="shared" si="2"/>
        <v>0</v>
      </c>
      <c r="K12" s="88">
        <f t="shared" si="2"/>
        <v>0</v>
      </c>
    </row>
    <row r="13" spans="1:12" x14ac:dyDescent="0.25">
      <c r="A13" s="79"/>
      <c r="B13" s="79"/>
      <c r="C13" s="359"/>
      <c r="D13" s="79"/>
      <c r="E13" s="79"/>
      <c r="F13" s="79"/>
      <c r="G13" s="79"/>
      <c r="H13" s="79"/>
      <c r="I13" s="79"/>
      <c r="J13" s="79"/>
      <c r="K13" s="79"/>
    </row>
    <row r="14" spans="1:12" s="1" customFormat="1" x14ac:dyDescent="0.25">
      <c r="A14" s="3" t="s">
        <v>104</v>
      </c>
      <c r="B14" s="181" t="s">
        <v>96</v>
      </c>
      <c r="C14" s="3" t="s">
        <v>109</v>
      </c>
      <c r="D14" s="3">
        <v>2016</v>
      </c>
      <c r="E14" s="3">
        <v>2017</v>
      </c>
      <c r="F14" s="3">
        <v>2018</v>
      </c>
      <c r="G14" s="3">
        <v>2019</v>
      </c>
      <c r="H14" s="3">
        <v>2020</v>
      </c>
      <c r="I14" s="3">
        <v>2021</v>
      </c>
      <c r="J14" s="3">
        <v>2022</v>
      </c>
      <c r="K14" s="3">
        <v>2023</v>
      </c>
    </row>
    <row r="15" spans="1:12" ht="21.6" customHeight="1" x14ac:dyDescent="0.25">
      <c r="A15" s="482"/>
      <c r="B15" s="480"/>
      <c r="C15" s="86">
        <f>SUM(D15:K15)</f>
        <v>0</v>
      </c>
      <c r="D15" s="483"/>
      <c r="E15" s="483"/>
      <c r="F15" s="483"/>
      <c r="G15" s="483"/>
      <c r="H15" s="483"/>
      <c r="I15" s="381"/>
      <c r="J15" s="381"/>
      <c r="K15" s="381"/>
    </row>
    <row r="16" spans="1:12" ht="14.45" customHeight="1" x14ac:dyDescent="0.25">
      <c r="A16" s="482"/>
      <c r="B16" s="480"/>
      <c r="C16" s="86">
        <f>SUM(D16:K16)</f>
        <v>0</v>
      </c>
      <c r="D16" s="483"/>
      <c r="E16" s="483"/>
      <c r="F16" s="483"/>
      <c r="G16" s="483"/>
      <c r="H16" s="483"/>
      <c r="I16" s="381"/>
      <c r="J16" s="381"/>
      <c r="K16" s="381"/>
    </row>
    <row r="17" spans="1:11" ht="14.45" customHeight="1" x14ac:dyDescent="0.25">
      <c r="A17" s="482"/>
      <c r="B17" s="480"/>
      <c r="C17" s="86">
        <f>SUM(D17:K17)</f>
        <v>0</v>
      </c>
      <c r="D17" s="483"/>
      <c r="E17" s="483"/>
      <c r="F17" s="483"/>
      <c r="G17" s="483"/>
      <c r="H17" s="483"/>
      <c r="I17" s="381"/>
      <c r="J17" s="381"/>
      <c r="K17" s="381"/>
    </row>
    <row r="18" spans="1:11" ht="14.45" customHeight="1" x14ac:dyDescent="0.25">
      <c r="A18" s="482"/>
      <c r="B18" s="480"/>
      <c r="C18" s="86">
        <f t="shared" ref="C18:C49" si="3">SUM(D18:K18)</f>
        <v>0</v>
      </c>
      <c r="D18" s="483"/>
      <c r="E18" s="483"/>
      <c r="F18" s="483"/>
      <c r="G18" s="483"/>
      <c r="H18" s="483"/>
      <c r="I18" s="381"/>
      <c r="J18" s="381"/>
      <c r="K18" s="381"/>
    </row>
    <row r="19" spans="1:11" ht="14.45" customHeight="1" x14ac:dyDescent="0.25">
      <c r="A19" s="482"/>
      <c r="B19" s="480"/>
      <c r="C19" s="86">
        <f t="shared" si="3"/>
        <v>0</v>
      </c>
      <c r="D19" s="483"/>
      <c r="E19" s="483"/>
      <c r="F19" s="483"/>
      <c r="G19" s="483"/>
      <c r="H19" s="483"/>
      <c r="I19" s="381"/>
      <c r="J19" s="381"/>
      <c r="K19" s="381"/>
    </row>
    <row r="20" spans="1:11" x14ac:dyDescent="0.25">
      <c r="A20" s="482"/>
      <c r="B20" s="480"/>
      <c r="C20" s="86">
        <f t="shared" si="3"/>
        <v>0</v>
      </c>
      <c r="D20" s="483"/>
      <c r="E20" s="483"/>
      <c r="F20" s="483"/>
      <c r="G20" s="483"/>
      <c r="H20" s="483"/>
      <c r="I20" s="381"/>
      <c r="J20" s="381"/>
      <c r="K20" s="381"/>
    </row>
    <row r="21" spans="1:11" x14ac:dyDescent="0.25">
      <c r="A21" s="482"/>
      <c r="B21" s="480"/>
      <c r="C21" s="86">
        <f t="shared" si="3"/>
        <v>0</v>
      </c>
      <c r="D21" s="483"/>
      <c r="E21" s="483"/>
      <c r="F21" s="483"/>
      <c r="G21" s="483"/>
      <c r="H21" s="483"/>
      <c r="I21" s="381"/>
      <c r="J21" s="381"/>
      <c r="K21" s="381"/>
    </row>
    <row r="22" spans="1:11" x14ac:dyDescent="0.25">
      <c r="A22" s="482"/>
      <c r="B22" s="480"/>
      <c r="C22" s="86">
        <f t="shared" si="3"/>
        <v>0</v>
      </c>
      <c r="D22" s="483"/>
      <c r="E22" s="483"/>
      <c r="F22" s="483"/>
      <c r="G22" s="483"/>
      <c r="H22" s="483"/>
      <c r="I22" s="381"/>
      <c r="J22" s="381"/>
      <c r="K22" s="381"/>
    </row>
    <row r="23" spans="1:11" ht="14.45" customHeight="1" x14ac:dyDescent="0.25">
      <c r="A23" s="482"/>
      <c r="B23" s="480"/>
      <c r="C23" s="86">
        <f t="shared" si="3"/>
        <v>0</v>
      </c>
      <c r="D23" s="483"/>
      <c r="E23" s="483"/>
      <c r="F23" s="483"/>
      <c r="G23" s="483"/>
      <c r="H23" s="483"/>
      <c r="I23" s="381"/>
      <c r="J23" s="381"/>
      <c r="K23" s="381"/>
    </row>
    <row r="24" spans="1:11" x14ac:dyDescent="0.25">
      <c r="A24" s="481"/>
      <c r="B24" s="480"/>
      <c r="C24" s="86">
        <f t="shared" si="3"/>
        <v>0</v>
      </c>
      <c r="D24" s="483"/>
      <c r="E24" s="483"/>
      <c r="F24" s="483"/>
      <c r="G24" s="483"/>
      <c r="H24" s="483"/>
      <c r="I24" s="415"/>
      <c r="J24" s="381"/>
      <c r="K24" s="381"/>
    </row>
    <row r="25" spans="1:11" x14ac:dyDescent="0.25">
      <c r="A25" s="481"/>
      <c r="B25" s="480"/>
      <c r="C25" s="86">
        <f t="shared" si="3"/>
        <v>0</v>
      </c>
      <c r="D25" s="483"/>
      <c r="E25" s="483"/>
      <c r="F25" s="483"/>
      <c r="G25" s="483"/>
      <c r="H25" s="483"/>
      <c r="I25" s="415"/>
      <c r="J25" s="381"/>
      <c r="K25" s="381"/>
    </row>
    <row r="26" spans="1:11" x14ac:dyDescent="0.25">
      <c r="A26" s="414"/>
      <c r="B26" s="413"/>
      <c r="C26" s="86">
        <f t="shared" si="3"/>
        <v>0</v>
      </c>
      <c r="D26" s="415"/>
      <c r="E26" s="415"/>
      <c r="F26" s="415"/>
      <c r="G26" s="415"/>
      <c r="H26" s="415"/>
      <c r="I26" s="415"/>
      <c r="J26" s="381"/>
      <c r="K26" s="381"/>
    </row>
    <row r="27" spans="1:11" x14ac:dyDescent="0.25">
      <c r="A27" s="414"/>
      <c r="B27" s="413"/>
      <c r="C27" s="86">
        <f t="shared" si="3"/>
        <v>0</v>
      </c>
      <c r="D27" s="415"/>
      <c r="E27" s="415"/>
      <c r="F27" s="415"/>
      <c r="G27" s="415"/>
      <c r="H27" s="415"/>
      <c r="I27" s="415"/>
      <c r="J27" s="381"/>
      <c r="K27" s="381"/>
    </row>
    <row r="28" spans="1:11" x14ac:dyDescent="0.25">
      <c r="A28" s="382"/>
      <c r="B28" s="383"/>
      <c r="C28" s="86">
        <f t="shared" si="3"/>
        <v>0</v>
      </c>
      <c r="D28" s="381"/>
      <c r="E28" s="381"/>
      <c r="F28" s="381"/>
      <c r="G28" s="381"/>
      <c r="H28" s="381"/>
      <c r="I28" s="381"/>
      <c r="J28" s="381"/>
      <c r="K28" s="381"/>
    </row>
    <row r="29" spans="1:11" x14ac:dyDescent="0.25">
      <c r="A29" s="382"/>
      <c r="B29" s="383"/>
      <c r="C29" s="86">
        <f t="shared" si="3"/>
        <v>0</v>
      </c>
      <c r="D29" s="381"/>
      <c r="E29" s="381"/>
      <c r="F29" s="381"/>
      <c r="G29" s="381"/>
      <c r="H29" s="381"/>
      <c r="I29" s="381"/>
      <c r="J29" s="381"/>
      <c r="K29" s="381"/>
    </row>
    <row r="30" spans="1:11" x14ac:dyDescent="0.25">
      <c r="A30" s="382"/>
      <c r="B30" s="383"/>
      <c r="C30" s="86">
        <f t="shared" si="3"/>
        <v>0</v>
      </c>
      <c r="D30" s="381"/>
      <c r="E30" s="381"/>
      <c r="F30" s="381"/>
      <c r="G30" s="381"/>
      <c r="H30" s="381"/>
      <c r="I30" s="381"/>
      <c r="J30" s="381"/>
      <c r="K30" s="381"/>
    </row>
    <row r="31" spans="1:11" x14ac:dyDescent="0.25">
      <c r="A31" s="382"/>
      <c r="B31" s="383"/>
      <c r="C31" s="86">
        <f t="shared" si="3"/>
        <v>0</v>
      </c>
      <c r="D31" s="381"/>
      <c r="E31" s="381"/>
      <c r="F31" s="381"/>
      <c r="G31" s="381"/>
      <c r="H31" s="381"/>
      <c r="I31" s="381"/>
      <c r="J31" s="381"/>
      <c r="K31" s="381"/>
    </row>
    <row r="32" spans="1:11" x14ac:dyDescent="0.25">
      <c r="A32" s="414"/>
      <c r="B32" s="413"/>
      <c r="C32" s="86">
        <f t="shared" si="3"/>
        <v>0</v>
      </c>
      <c r="D32" s="415"/>
      <c r="E32" s="415"/>
      <c r="F32" s="415"/>
      <c r="G32" s="415"/>
      <c r="H32" s="415"/>
      <c r="I32" s="415"/>
      <c r="J32" s="381"/>
      <c r="K32" s="381"/>
    </row>
    <row r="33" spans="1:11" x14ac:dyDescent="0.25">
      <c r="A33" s="414"/>
      <c r="B33" s="413"/>
      <c r="C33" s="86">
        <f t="shared" si="3"/>
        <v>0</v>
      </c>
      <c r="D33" s="415"/>
      <c r="E33" s="415"/>
      <c r="F33" s="415"/>
      <c r="G33" s="415"/>
      <c r="H33" s="415"/>
      <c r="I33" s="415"/>
      <c r="J33" s="381"/>
      <c r="K33" s="381"/>
    </row>
    <row r="34" spans="1:11" x14ac:dyDescent="0.25">
      <c r="A34" s="414"/>
      <c r="B34" s="413"/>
      <c r="C34" s="86">
        <f t="shared" si="3"/>
        <v>0</v>
      </c>
      <c r="D34" s="415"/>
      <c r="E34" s="415"/>
      <c r="F34" s="415"/>
      <c r="G34" s="415"/>
      <c r="H34" s="415"/>
      <c r="I34" s="415"/>
      <c r="J34" s="415"/>
      <c r="K34" s="415"/>
    </row>
    <row r="35" spans="1:11" x14ac:dyDescent="0.25">
      <c r="A35" s="414"/>
      <c r="B35" s="413"/>
      <c r="C35" s="86">
        <f t="shared" si="3"/>
        <v>0</v>
      </c>
      <c r="D35" s="415"/>
      <c r="E35" s="415"/>
      <c r="F35" s="415"/>
      <c r="G35" s="415"/>
      <c r="H35" s="415"/>
      <c r="I35" s="415"/>
      <c r="J35" s="415"/>
      <c r="K35" s="415"/>
    </row>
    <row r="36" spans="1:11" x14ac:dyDescent="0.25">
      <c r="A36" s="414"/>
      <c r="B36" s="413"/>
      <c r="C36" s="86">
        <f t="shared" si="3"/>
        <v>0</v>
      </c>
      <c r="D36" s="415"/>
      <c r="E36" s="415"/>
      <c r="F36" s="415"/>
      <c r="G36" s="415"/>
      <c r="H36" s="415"/>
      <c r="I36" s="415"/>
      <c r="J36" s="415"/>
      <c r="K36" s="415"/>
    </row>
    <row r="37" spans="1:11" x14ac:dyDescent="0.25">
      <c r="A37" s="414"/>
      <c r="B37" s="413"/>
      <c r="C37" s="86">
        <f t="shared" si="3"/>
        <v>0</v>
      </c>
      <c r="D37" s="415"/>
      <c r="E37" s="415"/>
      <c r="F37" s="415"/>
      <c r="G37" s="415"/>
      <c r="H37" s="415"/>
      <c r="I37" s="415"/>
      <c r="J37" s="415"/>
      <c r="K37" s="415"/>
    </row>
    <row r="38" spans="1:11" x14ac:dyDescent="0.25">
      <c r="A38" s="263"/>
      <c r="B38" s="270"/>
      <c r="C38" s="86">
        <f t="shared" si="3"/>
        <v>0</v>
      </c>
      <c r="D38" s="264"/>
      <c r="E38" s="264"/>
      <c r="F38" s="264"/>
      <c r="G38" s="264"/>
      <c r="H38" s="264"/>
      <c r="I38" s="264"/>
      <c r="J38" s="264"/>
      <c r="K38" s="264"/>
    </row>
    <row r="39" spans="1:11" x14ac:dyDescent="0.25">
      <c r="A39" s="263"/>
      <c r="B39" s="270"/>
      <c r="C39" s="86">
        <f t="shared" si="3"/>
        <v>0</v>
      </c>
      <c r="D39" s="271"/>
      <c r="E39" s="264"/>
      <c r="F39" s="264"/>
      <c r="G39" s="264"/>
      <c r="H39" s="264"/>
      <c r="I39" s="264"/>
      <c r="J39" s="264"/>
      <c r="K39" s="264"/>
    </row>
    <row r="40" spans="1:11" x14ac:dyDescent="0.25">
      <c r="A40" s="263"/>
      <c r="B40" s="270"/>
      <c r="C40" s="86">
        <f t="shared" si="3"/>
        <v>0</v>
      </c>
      <c r="D40" s="264"/>
      <c r="E40" s="264"/>
      <c r="F40" s="264"/>
      <c r="G40" s="264"/>
      <c r="H40" s="264"/>
      <c r="I40" s="264"/>
      <c r="J40" s="264"/>
      <c r="K40" s="264"/>
    </row>
    <row r="41" spans="1:11" x14ac:dyDescent="0.25">
      <c r="A41" s="263"/>
      <c r="B41" s="270"/>
      <c r="C41" s="86">
        <f t="shared" si="3"/>
        <v>0</v>
      </c>
      <c r="D41" s="271"/>
      <c r="E41" s="264"/>
      <c r="F41" s="264"/>
      <c r="G41" s="264"/>
      <c r="H41" s="264"/>
      <c r="I41" s="264"/>
      <c r="J41" s="264"/>
      <c r="K41" s="264"/>
    </row>
    <row r="42" spans="1:11" x14ac:dyDescent="0.25">
      <c r="A42" s="263"/>
      <c r="B42" s="270"/>
      <c r="C42" s="86">
        <f t="shared" si="3"/>
        <v>0</v>
      </c>
      <c r="D42" s="271"/>
      <c r="E42" s="264"/>
      <c r="F42" s="264"/>
      <c r="G42" s="264"/>
      <c r="H42" s="264"/>
      <c r="I42" s="264"/>
      <c r="J42" s="264"/>
      <c r="K42" s="264"/>
    </row>
    <row r="43" spans="1:11" x14ac:dyDescent="0.25">
      <c r="A43" s="263"/>
      <c r="B43" s="270"/>
      <c r="C43" s="86">
        <f t="shared" si="3"/>
        <v>0</v>
      </c>
      <c r="D43" s="264"/>
      <c r="E43" s="264"/>
      <c r="F43" s="264"/>
      <c r="G43" s="264"/>
      <c r="H43" s="264"/>
      <c r="I43" s="264"/>
      <c r="J43" s="264"/>
      <c r="K43" s="264"/>
    </row>
    <row r="44" spans="1:11" x14ac:dyDescent="0.25">
      <c r="A44" s="263"/>
      <c r="B44" s="270"/>
      <c r="C44" s="86">
        <f t="shared" si="3"/>
        <v>0</v>
      </c>
      <c r="D44" s="271"/>
      <c r="E44" s="264"/>
      <c r="F44" s="264"/>
      <c r="G44" s="264"/>
      <c r="H44" s="264"/>
      <c r="I44" s="264"/>
      <c r="J44" s="264"/>
      <c r="K44" s="264"/>
    </row>
    <row r="45" spans="1:11" x14ac:dyDescent="0.25">
      <c r="A45" s="263"/>
      <c r="B45" s="270"/>
      <c r="C45" s="86">
        <f t="shared" si="3"/>
        <v>0</v>
      </c>
      <c r="D45" s="264"/>
      <c r="E45" s="264"/>
      <c r="F45" s="264"/>
      <c r="G45" s="264"/>
      <c r="H45" s="264"/>
      <c r="I45" s="264"/>
      <c r="J45" s="264"/>
      <c r="K45" s="264"/>
    </row>
    <row r="46" spans="1:11" x14ac:dyDescent="0.25">
      <c r="A46" s="263"/>
      <c r="B46" s="270"/>
      <c r="C46" s="86">
        <f t="shared" si="3"/>
        <v>0</v>
      </c>
      <c r="D46" s="271"/>
      <c r="E46" s="264"/>
      <c r="F46" s="264"/>
      <c r="G46" s="264"/>
      <c r="H46" s="264"/>
      <c r="I46" s="264"/>
      <c r="J46" s="264"/>
      <c r="K46" s="264"/>
    </row>
    <row r="47" spans="1:11" x14ac:dyDescent="0.25">
      <c r="A47" s="263"/>
      <c r="B47" s="270"/>
      <c r="C47" s="86">
        <f t="shared" si="3"/>
        <v>0</v>
      </c>
      <c r="D47" s="264"/>
      <c r="E47" s="264"/>
      <c r="F47" s="264"/>
      <c r="G47" s="264"/>
      <c r="H47" s="264"/>
      <c r="I47" s="264"/>
      <c r="J47" s="264"/>
      <c r="K47" s="264"/>
    </row>
    <row r="48" spans="1:11" x14ac:dyDescent="0.25">
      <c r="A48" s="263"/>
      <c r="B48" s="270"/>
      <c r="C48" s="86">
        <f t="shared" si="3"/>
        <v>0</v>
      </c>
      <c r="D48" s="271"/>
      <c r="E48" s="264"/>
      <c r="F48" s="264"/>
      <c r="G48" s="264"/>
      <c r="H48" s="264"/>
      <c r="I48" s="264"/>
      <c r="J48" s="264"/>
      <c r="K48" s="264"/>
    </row>
    <row r="49" spans="1:11" x14ac:dyDescent="0.25">
      <c r="A49" s="263"/>
      <c r="B49" s="270"/>
      <c r="C49" s="86">
        <f t="shared" si="3"/>
        <v>0</v>
      </c>
      <c r="D49" s="264"/>
      <c r="E49" s="264"/>
      <c r="F49" s="264"/>
      <c r="G49" s="264"/>
      <c r="H49" s="264"/>
      <c r="I49" s="264"/>
      <c r="J49" s="264"/>
      <c r="K49" s="264"/>
    </row>
    <row r="50" spans="1:11" x14ac:dyDescent="0.25">
      <c r="A50" s="79"/>
      <c r="B50" s="79"/>
      <c r="C50" s="80"/>
      <c r="D50" s="79"/>
      <c r="E50" s="79"/>
      <c r="F50" s="79"/>
      <c r="G50" s="79"/>
      <c r="H50" s="79"/>
      <c r="I50" s="79"/>
      <c r="J50" s="79"/>
      <c r="K50" s="79"/>
    </row>
    <row r="51" spans="1:11" x14ac:dyDescent="0.25">
      <c r="A51" s="107" t="s">
        <v>445</v>
      </c>
      <c r="B51" s="79"/>
      <c r="C51" s="80"/>
      <c r="D51" s="79"/>
      <c r="E51" s="79"/>
      <c r="F51" s="79"/>
      <c r="G51" s="79"/>
      <c r="H51" s="79"/>
      <c r="I51" s="79"/>
      <c r="J51" s="79"/>
      <c r="K51" s="79"/>
    </row>
  </sheetData>
  <sheetProtection password="E21E" sheet="1" objects="1" scenarios="1" autoFilter="0"/>
  <autoFilter ref="A14:K49" xr:uid="{00000000-0009-0000-0000-000004000000}">
    <filterColumn colId="1" showButton="0"/>
  </autoFilter>
  <conditionalFormatting sqref="B5">
    <cfRule type="containsText" dxfId="30" priority="1" operator="containsText" text="bilanci">
      <formula>NOT(ISERROR(SEARCH("bilanci",B5)))</formula>
    </cfRule>
    <cfRule type="cellIs" dxfId="29" priority="2" operator="equal">
      <formula>"OK"</formula>
    </cfRule>
  </conditionalFormatting>
  <dataValidations count="3">
    <dataValidation type="list" allowBlank="1" showInputMessage="1" showErrorMessage="1" sqref="A15:A49" xr:uid="{00000000-0002-0000-0400-000000000000}">
      <formula1>Potřeby_I_N</formula1>
    </dataValidation>
    <dataValidation type="list" allowBlank="1" showInputMessage="1" showErrorMessage="1" sqref="B15:B52" xr:uid="{00000000-0002-0000-0400-000001000000}">
      <formula1>NR</formula1>
    </dataValidation>
    <dataValidation allowBlank="1" showInputMessage="1" showErrorMessage="1" error="ceclkov= dkeie" sqref="B5" xr:uid="{00000000-0002-0000-0400-000002000000}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M51"/>
  <sheetViews>
    <sheetView showGridLines="0" zoomScaleNormal="100" workbookViewId="0">
      <selection activeCell="D15" sqref="D15:K26"/>
    </sheetView>
  </sheetViews>
  <sheetFormatPr defaultColWidth="8.85546875" defaultRowHeight="15" x14ac:dyDescent="0.25"/>
  <cols>
    <col min="1" max="1" width="8.28515625" style="193" customWidth="1"/>
    <col min="2" max="2" width="34.140625" style="193" customWidth="1"/>
    <col min="3" max="3" width="16.140625" style="195" customWidth="1"/>
    <col min="4" max="11" width="16.140625" style="193" customWidth="1"/>
    <col min="12" max="16384" width="8.85546875" style="193"/>
  </cols>
  <sheetData>
    <row r="1" spans="1:13" ht="23.25" x14ac:dyDescent="0.35">
      <c r="A1" s="199" t="s">
        <v>441</v>
      </c>
      <c r="B1" s="200"/>
      <c r="C1" s="202"/>
      <c r="D1" s="180"/>
      <c r="E1" s="200"/>
      <c r="F1" s="200"/>
      <c r="G1" s="200"/>
      <c r="H1" s="200"/>
      <c r="I1" s="200"/>
      <c r="J1" s="200"/>
      <c r="K1" s="200"/>
    </row>
    <row r="2" spans="1:13" ht="18.75" x14ac:dyDescent="0.3">
      <c r="A2" s="200" t="s">
        <v>95</v>
      </c>
      <c r="B2" s="200"/>
      <c r="C2" s="201">
        <f>'Rekapitulace 1'!B3</f>
        <v>0</v>
      </c>
      <c r="D2" s="200"/>
      <c r="E2" s="200"/>
      <c r="F2" s="200"/>
      <c r="G2" s="200"/>
      <c r="H2" s="200"/>
      <c r="I2" s="200"/>
      <c r="J2" s="200"/>
      <c r="K2" s="200"/>
    </row>
    <row r="3" spans="1:13" ht="18.75" x14ac:dyDescent="0.3">
      <c r="A3" s="200" t="s">
        <v>0</v>
      </c>
      <c r="B3" s="200"/>
      <c r="C3" s="201">
        <f>'Rekapitulace 1'!B2</f>
        <v>0</v>
      </c>
      <c r="D3" s="200"/>
      <c r="E3" s="200"/>
      <c r="F3" s="200"/>
      <c r="G3" s="200"/>
      <c r="H3" s="200"/>
      <c r="I3" s="200"/>
      <c r="J3" s="200"/>
      <c r="K3" s="200"/>
    </row>
    <row r="4" spans="1:13" ht="27.6" customHeight="1" x14ac:dyDescent="0.25">
      <c r="A4" s="200"/>
      <c r="B4" s="203" t="s">
        <v>168</v>
      </c>
      <c r="C4" s="198" t="s">
        <v>109</v>
      </c>
      <c r="D4" s="198">
        <v>2016</v>
      </c>
      <c r="E4" s="198">
        <v>2017</v>
      </c>
      <c r="F4" s="198">
        <v>2018</v>
      </c>
      <c r="G4" s="198">
        <v>2019</v>
      </c>
      <c r="H4" s="198">
        <v>2020</v>
      </c>
      <c r="I4" s="198">
        <v>2021</v>
      </c>
      <c r="J4" s="198">
        <v>2022</v>
      </c>
      <c r="K4" s="198">
        <v>2023</v>
      </c>
    </row>
    <row r="5" spans="1:13" ht="15.75" x14ac:dyDescent="0.25">
      <c r="A5" s="200"/>
      <c r="B5" s="206" t="str">
        <f>IF(B7=C12,"OK","opravte bilanci")</f>
        <v>OK</v>
      </c>
      <c r="C5" s="185">
        <f>SUM(D5:K5)</f>
        <v>0</v>
      </c>
      <c r="D5" s="185">
        <f>'Zdroje Změna'!G22</f>
        <v>0</v>
      </c>
      <c r="E5" s="185">
        <f>'Zdroje Změna'!H22</f>
        <v>0</v>
      </c>
      <c r="F5" s="185">
        <f>'Zdroje Změna'!I22</f>
        <v>0</v>
      </c>
      <c r="G5" s="185">
        <f>'Zdroje Změna'!J22</f>
        <v>0</v>
      </c>
      <c r="H5" s="185">
        <f>'Zdroje Změna'!K22</f>
        <v>0</v>
      </c>
      <c r="I5" s="185">
        <f>'Zdroje Změna'!L22</f>
        <v>0</v>
      </c>
      <c r="J5" s="185">
        <f>'Zdroje Změna'!M22</f>
        <v>0</v>
      </c>
      <c r="K5" s="185">
        <f>'Zdroje Změna'!N22</f>
        <v>0</v>
      </c>
      <c r="L5" s="223" t="s">
        <v>449</v>
      </c>
      <c r="M5" s="235"/>
    </row>
    <row r="6" spans="1:13" x14ac:dyDescent="0.25">
      <c r="A6" s="200"/>
      <c r="B6" s="200"/>
      <c r="C6" s="185">
        <f>SUM(D6:K6)</f>
        <v>0</v>
      </c>
      <c r="D6" s="185">
        <f>'Smlouvy, zakázky a jiné potřeby'!Q12</f>
        <v>0</v>
      </c>
      <c r="E6" s="185">
        <f>'Smlouvy, zakázky a jiné potřeby'!R12</f>
        <v>0</v>
      </c>
      <c r="F6" s="185">
        <f>'Smlouvy, zakázky a jiné potřeby'!S12</f>
        <v>0</v>
      </c>
      <c r="G6" s="185">
        <f>'Smlouvy, zakázky a jiné potřeby'!T12</f>
        <v>0</v>
      </c>
      <c r="H6" s="185">
        <f>'Smlouvy, zakázky a jiné potřeby'!U12</f>
        <v>0</v>
      </c>
      <c r="I6" s="185">
        <f>'Smlouvy, zakázky a jiné potřeby'!V12</f>
        <v>0</v>
      </c>
      <c r="J6" s="185">
        <f>'Smlouvy, zakázky a jiné potřeby'!W12</f>
        <v>0</v>
      </c>
      <c r="K6" s="185">
        <f>'Smlouvy, zakázky a jiné potřeby'!X12</f>
        <v>0</v>
      </c>
      <c r="L6" s="223" t="s">
        <v>432</v>
      </c>
      <c r="M6" s="235"/>
    </row>
    <row r="7" spans="1:13" ht="15.75" x14ac:dyDescent="0.25">
      <c r="A7" s="200"/>
      <c r="B7" s="205">
        <f>'Rekapitulace 1'!D10</f>
        <v>0</v>
      </c>
      <c r="C7" s="207"/>
      <c r="D7" s="200"/>
      <c r="E7" s="200"/>
      <c r="F7" s="204"/>
      <c r="G7" s="204"/>
      <c r="H7" s="200"/>
      <c r="I7" s="200"/>
      <c r="J7" s="200"/>
      <c r="K7" s="200"/>
    </row>
    <row r="8" spans="1:13" x14ac:dyDescent="0.25">
      <c r="A8" s="200"/>
      <c r="B8" s="359">
        <f>B7-C12</f>
        <v>0</v>
      </c>
      <c r="C8" s="202"/>
      <c r="D8" s="200"/>
      <c r="E8" s="200"/>
      <c r="F8" s="200"/>
      <c r="G8" s="200"/>
      <c r="H8" s="200"/>
      <c r="I8" s="200"/>
      <c r="J8" s="200"/>
      <c r="K8" s="200"/>
    </row>
    <row r="9" spans="1:13" x14ac:dyDescent="0.25">
      <c r="A9" s="200"/>
      <c r="B9" s="234"/>
      <c r="C9" s="196" t="s">
        <v>109</v>
      </c>
      <c r="D9" s="196">
        <v>2016</v>
      </c>
      <c r="E9" s="196">
        <v>2017</v>
      </c>
      <c r="F9" s="196">
        <v>2018</v>
      </c>
      <c r="G9" s="196">
        <v>2019</v>
      </c>
      <c r="H9" s="196">
        <v>2020</v>
      </c>
      <c r="I9" s="196">
        <v>2021</v>
      </c>
      <c r="J9" s="196">
        <v>2022</v>
      </c>
      <c r="K9" s="196">
        <v>2023</v>
      </c>
    </row>
    <row r="10" spans="1:13" x14ac:dyDescent="0.25">
      <c r="A10" s="200"/>
      <c r="B10" s="209" t="s">
        <v>107</v>
      </c>
      <c r="C10" s="208">
        <f>SUM(D10:K10)</f>
        <v>0</v>
      </c>
      <c r="D10" s="210">
        <f t="shared" ref="D10:K10" si="0">SUMIF($A$15:$A$49,"I",D$15:D$49)</f>
        <v>0</v>
      </c>
      <c r="E10" s="227">
        <f t="shared" si="0"/>
        <v>0</v>
      </c>
      <c r="F10" s="227">
        <f t="shared" si="0"/>
        <v>0</v>
      </c>
      <c r="G10" s="227">
        <f t="shared" si="0"/>
        <v>0</v>
      </c>
      <c r="H10" s="227">
        <f t="shared" si="0"/>
        <v>0</v>
      </c>
      <c r="I10" s="227">
        <f t="shared" si="0"/>
        <v>0</v>
      </c>
      <c r="J10" s="227">
        <f t="shared" si="0"/>
        <v>0</v>
      </c>
      <c r="K10" s="227">
        <f t="shared" si="0"/>
        <v>0</v>
      </c>
    </row>
    <row r="11" spans="1:13" x14ac:dyDescent="0.25">
      <c r="A11" s="200"/>
      <c r="B11" s="209" t="s">
        <v>108</v>
      </c>
      <c r="C11" s="208">
        <f>SUM(D11:K11)</f>
        <v>0</v>
      </c>
      <c r="D11" s="210">
        <f t="shared" ref="D11:K11" si="1">SUMIF($A$15:$A$49,"N",D$15:D$49)</f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</row>
    <row r="12" spans="1:13" x14ac:dyDescent="0.25">
      <c r="A12" s="200"/>
      <c r="B12" s="208" t="s">
        <v>109</v>
      </c>
      <c r="C12" s="208">
        <f>SUM(D12:K12)</f>
        <v>0</v>
      </c>
      <c r="D12" s="211">
        <f>SUM(D10:D11)</f>
        <v>0</v>
      </c>
      <c r="E12" s="211">
        <f t="shared" ref="E12:K12" si="2">SUM(E10:E11)</f>
        <v>0</v>
      </c>
      <c r="F12" s="211">
        <f t="shared" si="2"/>
        <v>0</v>
      </c>
      <c r="G12" s="211">
        <f t="shared" si="2"/>
        <v>0</v>
      </c>
      <c r="H12" s="211">
        <f t="shared" si="2"/>
        <v>0</v>
      </c>
      <c r="I12" s="211">
        <f t="shared" si="2"/>
        <v>0</v>
      </c>
      <c r="J12" s="211">
        <f t="shared" si="2"/>
        <v>0</v>
      </c>
      <c r="K12" s="211">
        <f t="shared" si="2"/>
        <v>0</v>
      </c>
    </row>
    <row r="13" spans="1:13" x14ac:dyDescent="0.25">
      <c r="A13" s="200"/>
      <c r="B13" s="200"/>
      <c r="C13" s="202"/>
      <c r="D13" s="200"/>
      <c r="E13" s="200"/>
      <c r="F13" s="200"/>
      <c r="G13" s="200"/>
      <c r="H13" s="200"/>
      <c r="I13" s="200"/>
      <c r="J13" s="200"/>
      <c r="K13" s="200"/>
    </row>
    <row r="14" spans="1:13" s="194" customFormat="1" x14ac:dyDescent="0.25">
      <c r="A14" s="196" t="s">
        <v>104</v>
      </c>
      <c r="B14" s="181" t="s">
        <v>96</v>
      </c>
      <c r="C14" s="196" t="s">
        <v>109</v>
      </c>
      <c r="D14" s="196">
        <v>2016</v>
      </c>
      <c r="E14" s="196">
        <v>2017</v>
      </c>
      <c r="F14" s="196">
        <v>2018</v>
      </c>
      <c r="G14" s="196">
        <v>2019</v>
      </c>
      <c r="H14" s="196">
        <v>2020</v>
      </c>
      <c r="I14" s="196">
        <v>2021</v>
      </c>
      <c r="J14" s="196">
        <v>2022</v>
      </c>
      <c r="K14" s="196">
        <v>2023</v>
      </c>
    </row>
    <row r="15" spans="1:13" ht="21.6" customHeight="1" x14ac:dyDescent="0.25">
      <c r="A15" s="486"/>
      <c r="B15" s="484"/>
      <c r="C15" s="208">
        <f>SUM(D15:K15)</f>
        <v>0</v>
      </c>
      <c r="D15" s="487"/>
      <c r="E15" s="487"/>
      <c r="F15" s="487"/>
      <c r="G15" s="487"/>
      <c r="H15" s="487"/>
      <c r="I15" s="487"/>
      <c r="J15" s="487"/>
      <c r="K15" s="487"/>
    </row>
    <row r="16" spans="1:13" ht="14.45" customHeight="1" x14ac:dyDescent="0.25">
      <c r="A16" s="486"/>
      <c r="B16" s="484"/>
      <c r="C16" s="208">
        <f>SUM(D16:K16)</f>
        <v>0</v>
      </c>
      <c r="D16" s="487"/>
      <c r="E16" s="487"/>
      <c r="F16" s="487"/>
      <c r="G16" s="487"/>
      <c r="H16" s="487"/>
      <c r="I16" s="487"/>
      <c r="J16" s="487"/>
      <c r="K16" s="487"/>
    </row>
    <row r="17" spans="1:11" ht="14.45" customHeight="1" x14ac:dyDescent="0.25">
      <c r="A17" s="486"/>
      <c r="B17" s="484"/>
      <c r="C17" s="208">
        <f>SUM(D17:K17)</f>
        <v>0</v>
      </c>
      <c r="D17" s="487"/>
      <c r="E17" s="487"/>
      <c r="F17" s="487"/>
      <c r="G17" s="487"/>
      <c r="H17" s="487"/>
      <c r="I17" s="487"/>
      <c r="J17" s="487"/>
      <c r="K17" s="487"/>
    </row>
    <row r="18" spans="1:11" ht="14.45" customHeight="1" x14ac:dyDescent="0.25">
      <c r="A18" s="485"/>
      <c r="B18" s="484"/>
      <c r="C18" s="208">
        <f t="shared" ref="C18:C49" si="3">SUM(D18:K18)</f>
        <v>0</v>
      </c>
      <c r="D18" s="487"/>
      <c r="E18" s="487"/>
      <c r="F18" s="487"/>
      <c r="G18" s="487"/>
      <c r="H18" s="487"/>
      <c r="I18" s="487"/>
      <c r="J18" s="487"/>
      <c r="K18" s="487"/>
    </row>
    <row r="19" spans="1:11" ht="14.45" customHeight="1" x14ac:dyDescent="0.25">
      <c r="A19" s="485"/>
      <c r="B19" s="484"/>
      <c r="C19" s="208">
        <f t="shared" si="3"/>
        <v>0</v>
      </c>
      <c r="D19" s="487"/>
      <c r="E19" s="487"/>
      <c r="F19" s="487"/>
      <c r="G19" s="487"/>
      <c r="H19" s="487"/>
      <c r="I19" s="487"/>
      <c r="J19" s="487"/>
      <c r="K19" s="487"/>
    </row>
    <row r="20" spans="1:11" x14ac:dyDescent="0.25">
      <c r="A20" s="485"/>
      <c r="B20" s="484"/>
      <c r="C20" s="208">
        <f t="shared" si="3"/>
        <v>0</v>
      </c>
      <c r="D20" s="487"/>
      <c r="E20" s="487"/>
      <c r="F20" s="487"/>
      <c r="G20" s="487"/>
      <c r="H20" s="487"/>
      <c r="I20" s="487"/>
      <c r="J20" s="487"/>
      <c r="K20" s="487"/>
    </row>
    <row r="21" spans="1:11" x14ac:dyDescent="0.25">
      <c r="A21" s="485"/>
      <c r="B21" s="484"/>
      <c r="C21" s="208">
        <f t="shared" si="3"/>
        <v>0</v>
      </c>
      <c r="D21" s="487"/>
      <c r="E21" s="487"/>
      <c r="F21" s="487"/>
      <c r="G21" s="487"/>
      <c r="H21" s="487"/>
      <c r="I21" s="487"/>
      <c r="J21" s="487"/>
      <c r="K21" s="487"/>
    </row>
    <row r="22" spans="1:11" x14ac:dyDescent="0.25">
      <c r="A22" s="485"/>
      <c r="B22" s="484"/>
      <c r="C22" s="208">
        <f t="shared" si="3"/>
        <v>0</v>
      </c>
      <c r="D22" s="487"/>
      <c r="E22" s="487"/>
      <c r="F22" s="487"/>
      <c r="G22" s="487"/>
      <c r="H22" s="487"/>
      <c r="I22" s="487"/>
      <c r="J22" s="487"/>
      <c r="K22" s="487"/>
    </row>
    <row r="23" spans="1:11" ht="14.45" customHeight="1" x14ac:dyDescent="0.25">
      <c r="A23" s="485"/>
      <c r="B23" s="484"/>
      <c r="C23" s="208">
        <f t="shared" si="3"/>
        <v>0</v>
      </c>
      <c r="D23" s="487"/>
      <c r="E23" s="487"/>
      <c r="F23" s="487"/>
      <c r="G23" s="487"/>
      <c r="H23" s="487"/>
      <c r="I23" s="487"/>
      <c r="J23" s="487"/>
      <c r="K23" s="487"/>
    </row>
    <row r="24" spans="1:11" x14ac:dyDescent="0.25">
      <c r="A24" s="485"/>
      <c r="B24" s="484"/>
      <c r="C24" s="208">
        <f t="shared" si="3"/>
        <v>0</v>
      </c>
      <c r="D24" s="487"/>
      <c r="E24" s="487"/>
      <c r="F24" s="487"/>
      <c r="G24" s="487"/>
      <c r="H24" s="487"/>
      <c r="I24" s="487"/>
      <c r="J24" s="487"/>
      <c r="K24" s="487"/>
    </row>
    <row r="25" spans="1:11" x14ac:dyDescent="0.25">
      <c r="A25" s="485"/>
      <c r="B25" s="484"/>
      <c r="C25" s="208">
        <f t="shared" si="3"/>
        <v>0</v>
      </c>
      <c r="D25" s="487"/>
      <c r="E25" s="487"/>
      <c r="F25" s="487"/>
      <c r="G25" s="487"/>
      <c r="H25" s="487"/>
      <c r="I25" s="487"/>
      <c r="J25" s="487"/>
      <c r="K25" s="487"/>
    </row>
    <row r="26" spans="1:11" x14ac:dyDescent="0.25">
      <c r="A26" s="384"/>
      <c r="B26" s="385"/>
      <c r="C26" s="208">
        <f t="shared" si="3"/>
        <v>0</v>
      </c>
      <c r="D26" s="487"/>
      <c r="E26" s="487"/>
      <c r="F26" s="487"/>
      <c r="G26" s="487"/>
      <c r="H26" s="487"/>
      <c r="I26" s="487"/>
      <c r="J26" s="487"/>
      <c r="K26" s="487"/>
    </row>
    <row r="27" spans="1:11" x14ac:dyDescent="0.25">
      <c r="A27" s="384"/>
      <c r="B27" s="385"/>
      <c r="C27" s="208">
        <f t="shared" si="3"/>
        <v>0</v>
      </c>
      <c r="D27" s="409"/>
      <c r="E27" s="409"/>
      <c r="F27" s="409"/>
      <c r="G27" s="409"/>
      <c r="H27" s="409"/>
      <c r="I27" s="409"/>
      <c r="J27" s="409"/>
      <c r="K27" s="409"/>
    </row>
    <row r="28" spans="1:11" x14ac:dyDescent="0.25">
      <c r="A28" s="384"/>
      <c r="B28" s="385"/>
      <c r="C28" s="208">
        <f t="shared" si="3"/>
        <v>0</v>
      </c>
      <c r="D28" s="409"/>
      <c r="E28" s="409"/>
      <c r="F28" s="409"/>
      <c r="G28" s="409"/>
      <c r="H28" s="409"/>
      <c r="I28" s="409"/>
      <c r="J28" s="409"/>
      <c r="K28" s="409"/>
    </row>
    <row r="29" spans="1:11" x14ac:dyDescent="0.25">
      <c r="A29" s="384"/>
      <c r="B29" s="385"/>
      <c r="C29" s="208">
        <f t="shared" si="3"/>
        <v>0</v>
      </c>
      <c r="D29" s="409"/>
      <c r="E29" s="409"/>
      <c r="F29" s="409"/>
      <c r="G29" s="409"/>
      <c r="H29" s="409"/>
      <c r="I29" s="409"/>
      <c r="J29" s="409"/>
      <c r="K29" s="409"/>
    </row>
    <row r="30" spans="1:11" x14ac:dyDescent="0.25">
      <c r="A30" s="384"/>
      <c r="B30" s="385"/>
      <c r="C30" s="208">
        <f t="shared" si="3"/>
        <v>0</v>
      </c>
      <c r="D30" s="409"/>
      <c r="E30" s="409"/>
      <c r="F30" s="409"/>
      <c r="G30" s="409"/>
      <c r="H30" s="409"/>
      <c r="I30" s="409"/>
      <c r="J30" s="409"/>
      <c r="K30" s="409"/>
    </row>
    <row r="31" spans="1:11" x14ac:dyDescent="0.25">
      <c r="A31" s="384"/>
      <c r="B31" s="385"/>
      <c r="C31" s="208">
        <f t="shared" si="3"/>
        <v>0</v>
      </c>
      <c r="D31" s="409"/>
      <c r="E31" s="409"/>
      <c r="F31" s="409"/>
      <c r="G31" s="409"/>
      <c r="H31" s="409"/>
      <c r="I31" s="409"/>
      <c r="J31" s="409"/>
      <c r="K31" s="409"/>
    </row>
    <row r="32" spans="1:11" x14ac:dyDescent="0.25">
      <c r="A32" s="263"/>
      <c r="B32" s="270"/>
      <c r="C32" s="208">
        <f t="shared" si="3"/>
        <v>0</v>
      </c>
      <c r="D32" s="387"/>
      <c r="E32" s="386"/>
      <c r="F32" s="386"/>
      <c r="G32" s="386"/>
      <c r="H32" s="386"/>
      <c r="I32" s="386"/>
      <c r="J32" s="386"/>
      <c r="K32" s="386"/>
    </row>
    <row r="33" spans="1:11" x14ac:dyDescent="0.25">
      <c r="A33" s="263"/>
      <c r="B33" s="270"/>
      <c r="C33" s="208">
        <f t="shared" si="3"/>
        <v>0</v>
      </c>
      <c r="D33" s="387"/>
      <c r="E33" s="386"/>
      <c r="F33" s="386"/>
      <c r="G33" s="386"/>
      <c r="H33" s="386"/>
      <c r="I33" s="386"/>
      <c r="J33" s="386"/>
      <c r="K33" s="386"/>
    </row>
    <row r="34" spans="1:11" x14ac:dyDescent="0.25">
      <c r="A34" s="263"/>
      <c r="B34" s="270"/>
      <c r="C34" s="208">
        <f t="shared" si="3"/>
        <v>0</v>
      </c>
      <c r="D34" s="386"/>
      <c r="E34" s="386"/>
      <c r="F34" s="386"/>
      <c r="G34" s="386"/>
      <c r="H34" s="386"/>
      <c r="I34" s="386"/>
      <c r="J34" s="386"/>
      <c r="K34" s="386"/>
    </row>
    <row r="35" spans="1:11" x14ac:dyDescent="0.25">
      <c r="A35" s="263"/>
      <c r="B35" s="270"/>
      <c r="C35" s="208">
        <f t="shared" si="3"/>
        <v>0</v>
      </c>
      <c r="D35" s="387"/>
      <c r="E35" s="386"/>
      <c r="F35" s="386"/>
      <c r="G35" s="386"/>
      <c r="H35" s="386"/>
      <c r="I35" s="386"/>
      <c r="J35" s="386"/>
      <c r="K35" s="386"/>
    </row>
    <row r="36" spans="1:11" x14ac:dyDescent="0.25">
      <c r="A36" s="263"/>
      <c r="B36" s="270"/>
      <c r="C36" s="208">
        <f t="shared" si="3"/>
        <v>0</v>
      </c>
      <c r="D36" s="386"/>
      <c r="E36" s="386"/>
      <c r="F36" s="386"/>
      <c r="G36" s="386"/>
      <c r="H36" s="386"/>
      <c r="I36" s="386"/>
      <c r="J36" s="386"/>
      <c r="K36" s="386"/>
    </row>
    <row r="37" spans="1:11" x14ac:dyDescent="0.25">
      <c r="A37" s="263"/>
      <c r="B37" s="270"/>
      <c r="C37" s="208">
        <f t="shared" si="3"/>
        <v>0</v>
      </c>
      <c r="D37" s="387"/>
      <c r="E37" s="386"/>
      <c r="F37" s="386"/>
      <c r="G37" s="386"/>
      <c r="H37" s="386"/>
      <c r="I37" s="386"/>
      <c r="J37" s="386"/>
      <c r="K37" s="386"/>
    </row>
    <row r="38" spans="1:11" x14ac:dyDescent="0.25">
      <c r="A38" s="263"/>
      <c r="B38" s="270"/>
      <c r="C38" s="208">
        <f t="shared" si="3"/>
        <v>0</v>
      </c>
      <c r="D38" s="264"/>
      <c r="E38" s="264"/>
      <c r="F38" s="264"/>
      <c r="G38" s="264"/>
      <c r="H38" s="264"/>
      <c r="I38" s="264"/>
      <c r="J38" s="264"/>
      <c r="K38" s="264"/>
    </row>
    <row r="39" spans="1:11" x14ac:dyDescent="0.25">
      <c r="A39" s="263"/>
      <c r="B39" s="270"/>
      <c r="C39" s="208">
        <f t="shared" si="3"/>
        <v>0</v>
      </c>
      <c r="D39" s="271"/>
      <c r="E39" s="264"/>
      <c r="F39" s="264"/>
      <c r="G39" s="264"/>
      <c r="H39" s="264"/>
      <c r="I39" s="264"/>
      <c r="J39" s="264"/>
      <c r="K39" s="264"/>
    </row>
    <row r="40" spans="1:11" x14ac:dyDescent="0.25">
      <c r="A40" s="263"/>
      <c r="B40" s="270"/>
      <c r="C40" s="208">
        <f t="shared" si="3"/>
        <v>0</v>
      </c>
      <c r="D40" s="264"/>
      <c r="E40" s="264"/>
      <c r="F40" s="264"/>
      <c r="G40" s="264"/>
      <c r="H40" s="264"/>
      <c r="I40" s="264"/>
      <c r="J40" s="264"/>
      <c r="K40" s="264"/>
    </row>
    <row r="41" spans="1:11" x14ac:dyDescent="0.25">
      <c r="A41" s="263"/>
      <c r="B41" s="270"/>
      <c r="C41" s="208">
        <f t="shared" si="3"/>
        <v>0</v>
      </c>
      <c r="D41" s="271"/>
      <c r="E41" s="264"/>
      <c r="F41" s="264"/>
      <c r="G41" s="264"/>
      <c r="H41" s="264"/>
      <c r="I41" s="264"/>
      <c r="J41" s="264"/>
      <c r="K41" s="264"/>
    </row>
    <row r="42" spans="1:11" x14ac:dyDescent="0.25">
      <c r="A42" s="263"/>
      <c r="B42" s="270"/>
      <c r="C42" s="208">
        <f t="shared" si="3"/>
        <v>0</v>
      </c>
      <c r="D42" s="271"/>
      <c r="E42" s="264"/>
      <c r="F42" s="264"/>
      <c r="G42" s="264"/>
      <c r="H42" s="264"/>
      <c r="I42" s="264"/>
      <c r="J42" s="264"/>
      <c r="K42" s="264"/>
    </row>
    <row r="43" spans="1:11" x14ac:dyDescent="0.25">
      <c r="A43" s="263"/>
      <c r="B43" s="270"/>
      <c r="C43" s="208">
        <f t="shared" si="3"/>
        <v>0</v>
      </c>
      <c r="D43" s="264"/>
      <c r="E43" s="264"/>
      <c r="F43" s="264"/>
      <c r="G43" s="264"/>
      <c r="H43" s="264"/>
      <c r="I43" s="264"/>
      <c r="J43" s="264"/>
      <c r="K43" s="264"/>
    </row>
    <row r="44" spans="1:11" x14ac:dyDescent="0.25">
      <c r="A44" s="263"/>
      <c r="B44" s="270"/>
      <c r="C44" s="208">
        <f t="shared" si="3"/>
        <v>0</v>
      </c>
      <c r="D44" s="271"/>
      <c r="E44" s="264"/>
      <c r="F44" s="264"/>
      <c r="G44" s="264"/>
      <c r="H44" s="264"/>
      <c r="I44" s="264"/>
      <c r="J44" s="264"/>
      <c r="K44" s="264"/>
    </row>
    <row r="45" spans="1:11" x14ac:dyDescent="0.25">
      <c r="A45" s="263"/>
      <c r="B45" s="270"/>
      <c r="C45" s="208">
        <f t="shared" si="3"/>
        <v>0</v>
      </c>
      <c r="D45" s="264"/>
      <c r="E45" s="264"/>
      <c r="F45" s="264"/>
      <c r="G45" s="264"/>
      <c r="H45" s="264"/>
      <c r="I45" s="264"/>
      <c r="J45" s="264"/>
      <c r="K45" s="264"/>
    </row>
    <row r="46" spans="1:11" x14ac:dyDescent="0.25">
      <c r="A46" s="263"/>
      <c r="B46" s="270"/>
      <c r="C46" s="208">
        <f t="shared" si="3"/>
        <v>0</v>
      </c>
      <c r="D46" s="271"/>
      <c r="E46" s="264"/>
      <c r="F46" s="264"/>
      <c r="G46" s="264"/>
      <c r="H46" s="264"/>
      <c r="I46" s="264"/>
      <c r="J46" s="264"/>
      <c r="K46" s="264"/>
    </row>
    <row r="47" spans="1:11" x14ac:dyDescent="0.25">
      <c r="A47" s="263"/>
      <c r="B47" s="270"/>
      <c r="C47" s="208">
        <f t="shared" si="3"/>
        <v>0</v>
      </c>
      <c r="D47" s="264"/>
      <c r="E47" s="264"/>
      <c r="F47" s="264"/>
      <c r="G47" s="264"/>
      <c r="H47" s="264"/>
      <c r="I47" s="264"/>
      <c r="J47" s="264"/>
      <c r="K47" s="264"/>
    </row>
    <row r="48" spans="1:11" x14ac:dyDescent="0.25">
      <c r="A48" s="263"/>
      <c r="B48" s="270"/>
      <c r="C48" s="208">
        <f t="shared" si="3"/>
        <v>0</v>
      </c>
      <c r="D48" s="271"/>
      <c r="E48" s="264"/>
      <c r="F48" s="264"/>
      <c r="G48" s="264"/>
      <c r="H48" s="264"/>
      <c r="I48" s="264"/>
      <c r="J48" s="264"/>
      <c r="K48" s="264"/>
    </row>
    <row r="49" spans="1:11" x14ac:dyDescent="0.25">
      <c r="A49" s="263"/>
      <c r="B49" s="270"/>
      <c r="C49" s="208">
        <f t="shared" si="3"/>
        <v>0</v>
      </c>
      <c r="D49" s="264"/>
      <c r="E49" s="264"/>
      <c r="F49" s="264"/>
      <c r="G49" s="264"/>
      <c r="H49" s="264"/>
      <c r="I49" s="264"/>
      <c r="J49" s="264"/>
      <c r="K49" s="264"/>
    </row>
    <row r="50" spans="1:11" x14ac:dyDescent="0.25">
      <c r="A50" s="200"/>
      <c r="B50" s="200"/>
      <c r="C50" s="202"/>
      <c r="D50" s="200"/>
      <c r="E50" s="200"/>
      <c r="F50" s="200"/>
      <c r="G50" s="200"/>
      <c r="H50" s="200"/>
      <c r="I50" s="200"/>
      <c r="J50" s="200"/>
      <c r="K50" s="200"/>
    </row>
    <row r="51" spans="1:11" x14ac:dyDescent="0.25">
      <c r="A51" s="213" t="s">
        <v>446</v>
      </c>
      <c r="B51" s="200"/>
      <c r="C51" s="202"/>
      <c r="D51" s="200"/>
      <c r="E51" s="200"/>
      <c r="F51" s="200"/>
      <c r="G51" s="200"/>
      <c r="H51" s="200"/>
      <c r="I51" s="200"/>
      <c r="J51" s="200"/>
      <c r="K51" s="200"/>
    </row>
  </sheetData>
  <sheetProtection password="E21E" sheet="1" objects="1" scenarios="1" autoFilter="0"/>
  <autoFilter ref="A14:K49" xr:uid="{00000000-0009-0000-0000-000005000000}">
    <filterColumn colId="1" showButton="0"/>
  </autoFilter>
  <conditionalFormatting sqref="B5">
    <cfRule type="containsText" dxfId="28" priority="1" operator="containsText" text="bilanci">
      <formula>NOT(ISERROR(SEARCH("bilanci",B5)))</formula>
    </cfRule>
    <cfRule type="cellIs" dxfId="27" priority="2" operator="equal">
      <formula>"OK"</formula>
    </cfRule>
  </conditionalFormatting>
  <dataValidations count="3">
    <dataValidation allowBlank="1" showInputMessage="1" showErrorMessage="1" error="ceclkov= dkeie" sqref="B5" xr:uid="{00000000-0002-0000-0500-000000000000}"/>
    <dataValidation type="list" allowBlank="1" showInputMessage="1" showErrorMessage="1" sqref="B15:B52" xr:uid="{00000000-0002-0000-0500-000001000000}">
      <formula1>NR</formula1>
    </dataValidation>
    <dataValidation type="list" allowBlank="1" showInputMessage="1" showErrorMessage="1" sqref="A15:A49" xr:uid="{00000000-0002-0000-0500-000002000000}">
      <formula1>Potřeby_I_N</formula1>
    </dataValidation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69"/>
  <sheetViews>
    <sheetView showGridLines="0" zoomScaleNormal="100" workbookViewId="0">
      <selection activeCell="D15" sqref="D15:K58"/>
    </sheetView>
  </sheetViews>
  <sheetFormatPr defaultColWidth="8.85546875" defaultRowHeight="15" x14ac:dyDescent="0.25"/>
  <cols>
    <col min="1" max="1" width="8.28515625" style="193" customWidth="1"/>
    <col min="2" max="2" width="34.140625" style="193" customWidth="1"/>
    <col min="3" max="3" width="16.140625" style="195" customWidth="1"/>
    <col min="4" max="11" width="16.140625" style="193" customWidth="1"/>
    <col min="12" max="16384" width="8.85546875" style="193"/>
  </cols>
  <sheetData>
    <row r="1" spans="1:11" ht="23.25" x14ac:dyDescent="0.35">
      <c r="A1" s="199" t="s">
        <v>426</v>
      </c>
      <c r="B1" s="200"/>
      <c r="C1" s="202"/>
      <c r="D1" s="180" t="s">
        <v>432</v>
      </c>
      <c r="E1" s="200"/>
      <c r="F1" s="200"/>
      <c r="G1" s="200"/>
      <c r="H1" s="200"/>
      <c r="I1" s="200"/>
      <c r="J1" s="200"/>
      <c r="K1" s="200"/>
    </row>
    <row r="2" spans="1:11" ht="18.75" x14ac:dyDescent="0.3">
      <c r="A2" s="200" t="s">
        <v>95</v>
      </c>
      <c r="B2" s="200"/>
      <c r="C2" s="201">
        <f>'Rekapitulace 1'!B1</f>
        <v>0</v>
      </c>
      <c r="D2" s="200"/>
      <c r="E2" s="200"/>
      <c r="F2" s="200"/>
      <c r="G2" s="200"/>
      <c r="H2" s="200"/>
      <c r="I2" s="200"/>
      <c r="J2" s="200"/>
      <c r="K2" s="200"/>
    </row>
    <row r="3" spans="1:11" ht="18.75" x14ac:dyDescent="0.3">
      <c r="A3" s="200" t="s">
        <v>0</v>
      </c>
      <c r="B3" s="200"/>
      <c r="C3" s="201">
        <f>'Rekapitulace 1'!B2</f>
        <v>0</v>
      </c>
      <c r="D3" s="200"/>
      <c r="E3" s="200"/>
      <c r="F3" s="200"/>
      <c r="G3" s="200"/>
      <c r="H3" s="200"/>
      <c r="I3" s="200"/>
      <c r="J3" s="200"/>
      <c r="K3" s="200"/>
    </row>
    <row r="4" spans="1:11" ht="27.6" customHeight="1" x14ac:dyDescent="0.25">
      <c r="A4" s="200"/>
      <c r="B4" s="203" t="s">
        <v>168</v>
      </c>
      <c r="C4" s="198" t="s">
        <v>109</v>
      </c>
      <c r="D4" s="198">
        <v>2016</v>
      </c>
      <c r="E4" s="198">
        <v>2017</v>
      </c>
      <c r="F4" s="198">
        <v>2018</v>
      </c>
      <c r="G4" s="198">
        <v>2019</v>
      </c>
      <c r="H4" s="198">
        <v>2020</v>
      </c>
      <c r="I4" s="198">
        <v>2021</v>
      </c>
      <c r="J4" s="198">
        <v>2022</v>
      </c>
      <c r="K4" s="198">
        <v>2023</v>
      </c>
    </row>
    <row r="5" spans="1:11" ht="15.75" x14ac:dyDescent="0.25">
      <c r="A5" s="200"/>
      <c r="B5" s="206" t="str">
        <f>IF(B9=C12,"OK","opravte bilanci")</f>
        <v>OK</v>
      </c>
      <c r="C5" s="212">
        <f>SUM(D5:K5)</f>
        <v>0</v>
      </c>
      <c r="D5" s="212">
        <f>'Smlouvy, zakázky a jiné potřeby'!Q12</f>
        <v>0</v>
      </c>
      <c r="E5" s="212">
        <f>'Smlouvy, zakázky a jiné potřeby'!R12</f>
        <v>0</v>
      </c>
      <c r="F5" s="212">
        <f>'Smlouvy, zakázky a jiné potřeby'!S12</f>
        <v>0</v>
      </c>
      <c r="G5" s="212">
        <f>'Smlouvy, zakázky a jiné potřeby'!T12</f>
        <v>0</v>
      </c>
      <c r="H5" s="212">
        <f>'Smlouvy, zakázky a jiné potřeby'!U12</f>
        <v>0</v>
      </c>
      <c r="I5" s="212">
        <f>'Smlouvy, zakázky a jiné potřeby'!V12</f>
        <v>0</v>
      </c>
      <c r="J5" s="212">
        <f>'Smlouvy, zakázky a jiné potřeby'!W12</f>
        <v>0</v>
      </c>
      <c r="K5" s="212">
        <f>'Smlouvy, zakázky a jiné potřeby'!X12</f>
        <v>0</v>
      </c>
    </row>
    <row r="6" spans="1:11" x14ac:dyDescent="0.25">
      <c r="A6" s="200"/>
      <c r="B6" s="200"/>
      <c r="C6" s="212"/>
      <c r="D6" s="212"/>
      <c r="E6" s="212"/>
      <c r="F6" s="212"/>
      <c r="G6" s="212"/>
      <c r="H6" s="212"/>
      <c r="I6" s="212"/>
      <c r="J6" s="212"/>
      <c r="K6" s="212"/>
    </row>
    <row r="7" spans="1:11" x14ac:dyDescent="0.25">
      <c r="A7" s="200"/>
      <c r="B7" s="200"/>
      <c r="C7" s="207"/>
      <c r="D7" s="200"/>
      <c r="E7" s="200"/>
      <c r="F7" s="204"/>
      <c r="G7" s="204"/>
      <c r="H7" s="200"/>
      <c r="I7" s="200"/>
      <c r="J7" s="200"/>
      <c r="K7" s="200"/>
    </row>
    <row r="8" spans="1:11" x14ac:dyDescent="0.25">
      <c r="A8" s="200"/>
      <c r="B8" s="200"/>
      <c r="C8" s="202"/>
      <c r="D8" s="200"/>
      <c r="E8" s="200"/>
      <c r="F8" s="200"/>
      <c r="G8" s="200"/>
      <c r="H8" s="200"/>
      <c r="I8" s="200"/>
      <c r="J8" s="200"/>
      <c r="K8" s="200"/>
    </row>
    <row r="9" spans="1:11" ht="15.75" x14ac:dyDescent="0.25">
      <c r="A9" s="200"/>
      <c r="B9" s="205">
        <f>'Rekapitulace 1'!D10</f>
        <v>0</v>
      </c>
      <c r="C9" s="196" t="s">
        <v>109</v>
      </c>
      <c r="D9" s="196">
        <v>2016</v>
      </c>
      <c r="E9" s="196">
        <v>2017</v>
      </c>
      <c r="F9" s="196">
        <v>2018</v>
      </c>
      <c r="G9" s="196">
        <v>2019</v>
      </c>
      <c r="H9" s="196">
        <v>2020</v>
      </c>
      <c r="I9" s="196">
        <v>2021</v>
      </c>
      <c r="J9" s="196">
        <v>2022</v>
      </c>
      <c r="K9" s="196">
        <v>2023</v>
      </c>
    </row>
    <row r="10" spans="1:11" x14ac:dyDescent="0.25">
      <c r="A10" s="200"/>
      <c r="B10" s="209" t="s">
        <v>107</v>
      </c>
      <c r="C10" s="208">
        <f>SUM(D10:K10)</f>
        <v>0</v>
      </c>
      <c r="D10" s="210">
        <f>SUMIF($A$15:$A$66,"I",D$15:D$66)</f>
        <v>0</v>
      </c>
      <c r="E10" s="287">
        <f t="shared" ref="E10:K10" si="0">SUMIF($A$15:$A$66,"I",E$15:E$66)</f>
        <v>0</v>
      </c>
      <c r="F10" s="287">
        <f t="shared" si="0"/>
        <v>0</v>
      </c>
      <c r="G10" s="287">
        <f t="shared" si="0"/>
        <v>0</v>
      </c>
      <c r="H10" s="287">
        <f t="shared" si="0"/>
        <v>0</v>
      </c>
      <c r="I10" s="287">
        <f t="shared" si="0"/>
        <v>0</v>
      </c>
      <c r="J10" s="287">
        <f t="shared" si="0"/>
        <v>0</v>
      </c>
      <c r="K10" s="287">
        <f t="shared" si="0"/>
        <v>0</v>
      </c>
    </row>
    <row r="11" spans="1:11" x14ac:dyDescent="0.25">
      <c r="A11" s="200"/>
      <c r="B11" s="209" t="s">
        <v>108</v>
      </c>
      <c r="C11" s="208">
        <f>SUM(D11:K11)</f>
        <v>0</v>
      </c>
      <c r="D11" s="210">
        <f>SUMIF($A$15:$A$66,"N",D$15:D$66)</f>
        <v>0</v>
      </c>
      <c r="E11" s="287">
        <f t="shared" ref="E11:K11" si="1">SUMIF($A$15:$A$66,"N",E$15:E$66)</f>
        <v>0</v>
      </c>
      <c r="F11" s="287">
        <f t="shared" si="1"/>
        <v>0</v>
      </c>
      <c r="G11" s="287">
        <f t="shared" si="1"/>
        <v>0</v>
      </c>
      <c r="H11" s="287">
        <f t="shared" si="1"/>
        <v>0</v>
      </c>
      <c r="I11" s="287">
        <f t="shared" si="1"/>
        <v>0</v>
      </c>
      <c r="J11" s="287">
        <f t="shared" si="1"/>
        <v>0</v>
      </c>
      <c r="K11" s="287">
        <f t="shared" si="1"/>
        <v>0</v>
      </c>
    </row>
    <row r="12" spans="1:11" x14ac:dyDescent="0.25">
      <c r="A12" s="200"/>
      <c r="B12" s="208" t="s">
        <v>109</v>
      </c>
      <c r="C12" s="208">
        <f>SUM(D12:K12)</f>
        <v>0</v>
      </c>
      <c r="D12" s="211">
        <f>SUM(D10:D11)</f>
        <v>0</v>
      </c>
      <c r="E12" s="288">
        <f t="shared" ref="E12:K12" si="2">SUM(E10:E11)</f>
        <v>0</v>
      </c>
      <c r="F12" s="288">
        <f t="shared" si="2"/>
        <v>0</v>
      </c>
      <c r="G12" s="288">
        <f t="shared" si="2"/>
        <v>0</v>
      </c>
      <c r="H12" s="288">
        <f t="shared" si="2"/>
        <v>0</v>
      </c>
      <c r="I12" s="288">
        <f t="shared" si="2"/>
        <v>0</v>
      </c>
      <c r="J12" s="288">
        <f t="shared" si="2"/>
        <v>0</v>
      </c>
      <c r="K12" s="288">
        <f t="shared" si="2"/>
        <v>0</v>
      </c>
    </row>
    <row r="13" spans="1:11" x14ac:dyDescent="0.25">
      <c r="A13" s="200"/>
      <c r="B13" s="200"/>
      <c r="C13" s="202"/>
      <c r="D13" s="200"/>
      <c r="E13" s="200"/>
      <c r="F13" s="200"/>
      <c r="G13" s="200"/>
      <c r="H13" s="200"/>
      <c r="I13" s="200"/>
      <c r="J13" s="200"/>
      <c r="K13" s="200"/>
    </row>
    <row r="14" spans="1:11" s="194" customFormat="1" x14ac:dyDescent="0.25">
      <c r="A14" s="196" t="s">
        <v>104</v>
      </c>
      <c r="B14" s="181" t="s">
        <v>96</v>
      </c>
      <c r="C14" s="196" t="s">
        <v>109</v>
      </c>
      <c r="D14" s="196">
        <v>2016</v>
      </c>
      <c r="E14" s="196">
        <v>2017</v>
      </c>
      <c r="F14" s="196">
        <v>2018</v>
      </c>
      <c r="G14" s="196">
        <v>2019</v>
      </c>
      <c r="H14" s="196">
        <v>2020</v>
      </c>
      <c r="I14" s="196">
        <v>2021</v>
      </c>
      <c r="J14" s="196">
        <v>2022</v>
      </c>
      <c r="K14" s="196">
        <v>2023</v>
      </c>
    </row>
    <row r="15" spans="1:11" ht="21.6" customHeight="1" x14ac:dyDescent="0.25">
      <c r="A15" s="215" t="s">
        <v>105</v>
      </c>
      <c r="B15" s="187" t="s">
        <v>2</v>
      </c>
      <c r="C15" s="208">
        <f>SUM(D15:K15)</f>
        <v>0</v>
      </c>
      <c r="D15" s="214">
        <f>SUMIFS('Smlouvy, zakázky a jiné potřeby'!Q$18:Q$217,'Smlouvy, zakázky a jiné potřeby'!$H$18:$H$217,$B15)</f>
        <v>0</v>
      </c>
      <c r="E15" s="250">
        <f>SUMIFS('Smlouvy, zakázky a jiné potřeby'!R$18:R$217,'Smlouvy, zakázky a jiné potřeby'!$H$18:$H$217,$B15)</f>
        <v>0</v>
      </c>
      <c r="F15" s="250">
        <f>SUMIFS('Smlouvy, zakázky a jiné potřeby'!S$18:S$217,'Smlouvy, zakázky a jiné potřeby'!$H$18:$H$217,$B15)</f>
        <v>0</v>
      </c>
      <c r="G15" s="250">
        <f>SUMIFS('Smlouvy, zakázky a jiné potřeby'!T$18:T$217,'Smlouvy, zakázky a jiné potřeby'!$H$18:$H$217,$B15)</f>
        <v>0</v>
      </c>
      <c r="H15" s="250">
        <f>SUMIFS('Smlouvy, zakázky a jiné potřeby'!U$18:U$217,'Smlouvy, zakázky a jiné potřeby'!$H$18:$H$217,$B15)</f>
        <v>0</v>
      </c>
      <c r="I15" s="250">
        <f>SUMIFS('Smlouvy, zakázky a jiné potřeby'!V$18:V$217,'Smlouvy, zakázky a jiné potřeby'!$H$18:$H$217,$B15)</f>
        <v>0</v>
      </c>
      <c r="J15" s="250">
        <f>SUMIFS('Smlouvy, zakázky a jiné potřeby'!W$18:W$217,'Smlouvy, zakázky a jiné potřeby'!$H$18:$H$217,$B15)</f>
        <v>0</v>
      </c>
      <c r="K15" s="250">
        <f>SUMIFS('Smlouvy, zakázky a jiné potřeby'!X$18:X$217,'Smlouvy, zakázky a jiné potřeby'!$H$18:$H$217,$B15)</f>
        <v>0</v>
      </c>
    </row>
    <row r="16" spans="1:11" ht="14.45" customHeight="1" x14ac:dyDescent="0.25">
      <c r="A16" s="215" t="s">
        <v>105</v>
      </c>
      <c r="B16" s="187" t="s">
        <v>403</v>
      </c>
      <c r="C16" s="208">
        <f>SUM(D16:K16)</f>
        <v>0</v>
      </c>
      <c r="D16" s="250">
        <f>SUMIFS('Smlouvy, zakázky a jiné potřeby'!Q$18:Q$217,'Smlouvy, zakázky a jiné potřeby'!$H$18:$H$217,$B16)</f>
        <v>0</v>
      </c>
      <c r="E16" s="250">
        <f>SUMIFS('Smlouvy, zakázky a jiné potřeby'!R$18:R$217,'Smlouvy, zakázky a jiné potřeby'!$H$18:$H$217,$B16)</f>
        <v>0</v>
      </c>
      <c r="F16" s="250">
        <f>SUMIFS('Smlouvy, zakázky a jiné potřeby'!S$18:S$217,'Smlouvy, zakázky a jiné potřeby'!$H$18:$H$217,$B16)</f>
        <v>0</v>
      </c>
      <c r="G16" s="250">
        <f>SUMIFS('Smlouvy, zakázky a jiné potřeby'!T$18:T$217,'Smlouvy, zakázky a jiné potřeby'!$H$18:$H$217,$B16)</f>
        <v>0</v>
      </c>
      <c r="H16" s="250">
        <f>SUMIFS('Smlouvy, zakázky a jiné potřeby'!U$18:U$217,'Smlouvy, zakázky a jiné potřeby'!$H$18:$H$217,$B16)</f>
        <v>0</v>
      </c>
      <c r="I16" s="250">
        <f>SUMIFS('Smlouvy, zakázky a jiné potřeby'!V$18:V$217,'Smlouvy, zakázky a jiné potřeby'!$H$18:$H$217,$B16)</f>
        <v>0</v>
      </c>
      <c r="J16" s="250">
        <f>SUMIFS('Smlouvy, zakázky a jiné potřeby'!W$18:W$217,'Smlouvy, zakázky a jiné potřeby'!$H$18:$H$217,$B16)</f>
        <v>0</v>
      </c>
      <c r="K16" s="250">
        <f>SUMIFS('Smlouvy, zakázky a jiné potřeby'!X$18:X$217,'Smlouvy, zakázky a jiné potřeby'!$H$18:$H$217,$B16)</f>
        <v>0</v>
      </c>
    </row>
    <row r="17" spans="1:11" ht="14.45" customHeight="1" x14ac:dyDescent="0.25">
      <c r="A17" s="215" t="s">
        <v>105</v>
      </c>
      <c r="B17" s="187" t="s">
        <v>3</v>
      </c>
      <c r="C17" s="208">
        <f>SUM(D17:K17)</f>
        <v>0</v>
      </c>
      <c r="D17" s="250">
        <f>SUMIFS('Smlouvy, zakázky a jiné potřeby'!Q$18:Q$217,'Smlouvy, zakázky a jiné potřeby'!$H$18:$H$217,$B17)</f>
        <v>0</v>
      </c>
      <c r="E17" s="250">
        <f>SUMIFS('Smlouvy, zakázky a jiné potřeby'!R$18:R$217,'Smlouvy, zakázky a jiné potřeby'!$H$18:$H$217,$B17)</f>
        <v>0</v>
      </c>
      <c r="F17" s="250">
        <f>SUMIFS('Smlouvy, zakázky a jiné potřeby'!S$18:S$217,'Smlouvy, zakázky a jiné potřeby'!$H$18:$H$217,$B17)</f>
        <v>0</v>
      </c>
      <c r="G17" s="250">
        <f>SUMIFS('Smlouvy, zakázky a jiné potřeby'!T$18:T$217,'Smlouvy, zakázky a jiné potřeby'!$H$18:$H$217,$B17)</f>
        <v>0</v>
      </c>
      <c r="H17" s="250">
        <f>SUMIFS('Smlouvy, zakázky a jiné potřeby'!U$18:U$217,'Smlouvy, zakázky a jiné potřeby'!$H$18:$H$217,$B17)</f>
        <v>0</v>
      </c>
      <c r="I17" s="250">
        <f>SUMIFS('Smlouvy, zakázky a jiné potřeby'!V$18:V$217,'Smlouvy, zakázky a jiné potřeby'!$H$18:$H$217,$B17)</f>
        <v>0</v>
      </c>
      <c r="J17" s="250">
        <f>SUMIFS('Smlouvy, zakázky a jiné potřeby'!W$18:W$217,'Smlouvy, zakázky a jiné potřeby'!$H$18:$H$217,$B17)</f>
        <v>0</v>
      </c>
      <c r="K17" s="250">
        <f>SUMIFS('Smlouvy, zakázky a jiné potřeby'!X$18:X$217,'Smlouvy, zakázky a jiné potřeby'!$H$18:$H$217,$B17)</f>
        <v>0</v>
      </c>
    </row>
    <row r="18" spans="1:11" ht="14.45" customHeight="1" x14ac:dyDescent="0.25">
      <c r="A18" s="215" t="s">
        <v>105</v>
      </c>
      <c r="B18" s="187" t="s">
        <v>4</v>
      </c>
      <c r="C18" s="208">
        <f t="shared" ref="C18:C66" si="3">SUM(D18:K18)</f>
        <v>0</v>
      </c>
      <c r="D18" s="250">
        <f>SUMIFS('Smlouvy, zakázky a jiné potřeby'!Q$18:Q$217,'Smlouvy, zakázky a jiné potřeby'!$H$18:$H$217,$B18)</f>
        <v>0</v>
      </c>
      <c r="E18" s="250">
        <f>SUMIFS('Smlouvy, zakázky a jiné potřeby'!R$18:R$217,'Smlouvy, zakázky a jiné potřeby'!$H$18:$H$217,$B18)</f>
        <v>0</v>
      </c>
      <c r="F18" s="250">
        <f>SUMIFS('Smlouvy, zakázky a jiné potřeby'!S$18:S$217,'Smlouvy, zakázky a jiné potřeby'!$H$18:$H$217,$B18)</f>
        <v>0</v>
      </c>
      <c r="G18" s="250">
        <f>SUMIFS('Smlouvy, zakázky a jiné potřeby'!T$18:T$217,'Smlouvy, zakázky a jiné potřeby'!$H$18:$H$217,$B18)</f>
        <v>0</v>
      </c>
      <c r="H18" s="250">
        <f>SUMIFS('Smlouvy, zakázky a jiné potřeby'!U$18:U$217,'Smlouvy, zakázky a jiné potřeby'!$H$18:$H$217,$B18)</f>
        <v>0</v>
      </c>
      <c r="I18" s="250">
        <f>SUMIFS('Smlouvy, zakázky a jiné potřeby'!V$18:V$217,'Smlouvy, zakázky a jiné potřeby'!$H$18:$H$217,$B18)</f>
        <v>0</v>
      </c>
      <c r="J18" s="250">
        <f>SUMIFS('Smlouvy, zakázky a jiné potřeby'!W$18:W$217,'Smlouvy, zakázky a jiné potřeby'!$H$18:$H$217,$B18)</f>
        <v>0</v>
      </c>
      <c r="K18" s="250">
        <f>SUMIFS('Smlouvy, zakázky a jiné potřeby'!X$18:X$217,'Smlouvy, zakázky a jiné potřeby'!$H$18:$H$217,$B18)</f>
        <v>0</v>
      </c>
    </row>
    <row r="19" spans="1:11" ht="14.45" customHeight="1" x14ac:dyDescent="0.25">
      <c r="A19" s="215" t="s">
        <v>105</v>
      </c>
      <c r="B19" s="187" t="s">
        <v>5</v>
      </c>
      <c r="C19" s="208">
        <f t="shared" si="3"/>
        <v>0</v>
      </c>
      <c r="D19" s="250">
        <f>SUMIFS('Smlouvy, zakázky a jiné potřeby'!Q$18:Q$217,'Smlouvy, zakázky a jiné potřeby'!$H$18:$H$217,$B19)</f>
        <v>0</v>
      </c>
      <c r="E19" s="250">
        <f>SUMIFS('Smlouvy, zakázky a jiné potřeby'!R$18:R$217,'Smlouvy, zakázky a jiné potřeby'!$H$18:$H$217,$B19)</f>
        <v>0</v>
      </c>
      <c r="F19" s="250">
        <f>SUMIFS('Smlouvy, zakázky a jiné potřeby'!S$18:S$217,'Smlouvy, zakázky a jiné potřeby'!$H$18:$H$217,$B19)</f>
        <v>0</v>
      </c>
      <c r="G19" s="250">
        <f>SUMIFS('Smlouvy, zakázky a jiné potřeby'!T$18:T$217,'Smlouvy, zakázky a jiné potřeby'!$H$18:$H$217,$B19)</f>
        <v>0</v>
      </c>
      <c r="H19" s="250">
        <f>SUMIFS('Smlouvy, zakázky a jiné potřeby'!U$18:U$217,'Smlouvy, zakázky a jiné potřeby'!$H$18:$H$217,$B19)</f>
        <v>0</v>
      </c>
      <c r="I19" s="250">
        <f>SUMIFS('Smlouvy, zakázky a jiné potřeby'!V$18:V$217,'Smlouvy, zakázky a jiné potřeby'!$H$18:$H$217,$B19)</f>
        <v>0</v>
      </c>
      <c r="J19" s="250">
        <f>SUMIFS('Smlouvy, zakázky a jiné potřeby'!W$18:W$217,'Smlouvy, zakázky a jiné potřeby'!$H$18:$H$217,$B19)</f>
        <v>0</v>
      </c>
      <c r="K19" s="250">
        <f>SUMIFS('Smlouvy, zakázky a jiné potřeby'!X$18:X$217,'Smlouvy, zakázky a jiné potřeby'!$H$18:$H$217,$B19)</f>
        <v>0</v>
      </c>
    </row>
    <row r="20" spans="1:11" x14ac:dyDescent="0.25">
      <c r="A20" s="215" t="s">
        <v>105</v>
      </c>
      <c r="B20" s="187" t="s">
        <v>6</v>
      </c>
      <c r="C20" s="208">
        <f t="shared" si="3"/>
        <v>0</v>
      </c>
      <c r="D20" s="250">
        <f>SUMIFS('Smlouvy, zakázky a jiné potřeby'!Q$18:Q$217,'Smlouvy, zakázky a jiné potřeby'!$H$18:$H$217,$B20)</f>
        <v>0</v>
      </c>
      <c r="E20" s="250">
        <f>SUMIFS('Smlouvy, zakázky a jiné potřeby'!R$18:R$217,'Smlouvy, zakázky a jiné potřeby'!$H$18:$H$217,$B20)</f>
        <v>0</v>
      </c>
      <c r="F20" s="250">
        <f>SUMIFS('Smlouvy, zakázky a jiné potřeby'!S$18:S$217,'Smlouvy, zakázky a jiné potřeby'!$H$18:$H$217,$B20)</f>
        <v>0</v>
      </c>
      <c r="G20" s="250">
        <f>SUMIFS('Smlouvy, zakázky a jiné potřeby'!T$18:T$217,'Smlouvy, zakázky a jiné potřeby'!$H$18:$H$217,$B20)</f>
        <v>0</v>
      </c>
      <c r="H20" s="250">
        <f>SUMIFS('Smlouvy, zakázky a jiné potřeby'!U$18:U$217,'Smlouvy, zakázky a jiné potřeby'!$H$18:$H$217,$B20)</f>
        <v>0</v>
      </c>
      <c r="I20" s="250">
        <f>SUMIFS('Smlouvy, zakázky a jiné potřeby'!V$18:V$217,'Smlouvy, zakázky a jiné potřeby'!$H$18:$H$217,$B20)</f>
        <v>0</v>
      </c>
      <c r="J20" s="250">
        <f>SUMIFS('Smlouvy, zakázky a jiné potřeby'!W$18:W$217,'Smlouvy, zakázky a jiné potřeby'!$H$18:$H$217,$B20)</f>
        <v>0</v>
      </c>
      <c r="K20" s="250">
        <f>SUMIFS('Smlouvy, zakázky a jiné potřeby'!X$18:X$217,'Smlouvy, zakázky a jiné potřeby'!$H$18:$H$217,$B20)</f>
        <v>0</v>
      </c>
    </row>
    <row r="21" spans="1:11" ht="24" x14ac:dyDescent="0.25">
      <c r="A21" s="215" t="s">
        <v>105</v>
      </c>
      <c r="B21" s="187" t="s">
        <v>7</v>
      </c>
      <c r="C21" s="208">
        <f t="shared" si="3"/>
        <v>0</v>
      </c>
      <c r="D21" s="250">
        <f>SUMIFS('Smlouvy, zakázky a jiné potřeby'!Q$18:Q$217,'Smlouvy, zakázky a jiné potřeby'!$H$18:$H$217,$B21)</f>
        <v>0</v>
      </c>
      <c r="E21" s="250">
        <f>SUMIFS('Smlouvy, zakázky a jiné potřeby'!R$18:R$217,'Smlouvy, zakázky a jiné potřeby'!$H$18:$H$217,$B21)</f>
        <v>0</v>
      </c>
      <c r="F21" s="250">
        <f>SUMIFS('Smlouvy, zakázky a jiné potřeby'!S$18:S$217,'Smlouvy, zakázky a jiné potřeby'!$H$18:$H$217,$B21)</f>
        <v>0</v>
      </c>
      <c r="G21" s="250">
        <f>SUMIFS('Smlouvy, zakázky a jiné potřeby'!T$18:T$217,'Smlouvy, zakázky a jiné potřeby'!$H$18:$H$217,$B21)</f>
        <v>0</v>
      </c>
      <c r="H21" s="250">
        <f>SUMIFS('Smlouvy, zakázky a jiné potřeby'!U$18:U$217,'Smlouvy, zakázky a jiné potřeby'!$H$18:$H$217,$B21)</f>
        <v>0</v>
      </c>
      <c r="I21" s="250">
        <f>SUMIFS('Smlouvy, zakázky a jiné potřeby'!V$18:V$217,'Smlouvy, zakázky a jiné potřeby'!$H$18:$H$217,$B21)</f>
        <v>0</v>
      </c>
      <c r="J21" s="250">
        <f>SUMIFS('Smlouvy, zakázky a jiné potřeby'!W$18:W$217,'Smlouvy, zakázky a jiné potřeby'!$H$18:$H$217,$B21)</f>
        <v>0</v>
      </c>
      <c r="K21" s="250">
        <f>SUMIFS('Smlouvy, zakázky a jiné potřeby'!X$18:X$217,'Smlouvy, zakázky a jiné potřeby'!$H$18:$H$217,$B21)</f>
        <v>0</v>
      </c>
    </row>
    <row r="22" spans="1:11" ht="24" x14ac:dyDescent="0.25">
      <c r="A22" s="215" t="s">
        <v>105</v>
      </c>
      <c r="B22" s="187" t="s">
        <v>8</v>
      </c>
      <c r="C22" s="208">
        <f t="shared" si="3"/>
        <v>0</v>
      </c>
      <c r="D22" s="250">
        <f>SUMIFS('Smlouvy, zakázky a jiné potřeby'!Q$18:Q$217,'Smlouvy, zakázky a jiné potřeby'!$H$18:$H$217,$B22)</f>
        <v>0</v>
      </c>
      <c r="E22" s="250">
        <f>SUMIFS('Smlouvy, zakázky a jiné potřeby'!R$18:R$217,'Smlouvy, zakázky a jiné potřeby'!$H$18:$H$217,$B22)</f>
        <v>0</v>
      </c>
      <c r="F22" s="250">
        <f>SUMIFS('Smlouvy, zakázky a jiné potřeby'!S$18:S$217,'Smlouvy, zakázky a jiné potřeby'!$H$18:$H$217,$B22)</f>
        <v>0</v>
      </c>
      <c r="G22" s="250">
        <f>SUMIFS('Smlouvy, zakázky a jiné potřeby'!T$18:T$217,'Smlouvy, zakázky a jiné potřeby'!$H$18:$H$217,$B22)</f>
        <v>0</v>
      </c>
      <c r="H22" s="250">
        <f>SUMIFS('Smlouvy, zakázky a jiné potřeby'!U$18:U$217,'Smlouvy, zakázky a jiné potřeby'!$H$18:$H$217,$B22)</f>
        <v>0</v>
      </c>
      <c r="I22" s="250">
        <f>SUMIFS('Smlouvy, zakázky a jiné potřeby'!V$18:V$217,'Smlouvy, zakázky a jiné potřeby'!$H$18:$H$217,$B22)</f>
        <v>0</v>
      </c>
      <c r="J22" s="250">
        <f>SUMIFS('Smlouvy, zakázky a jiné potřeby'!W$18:W$217,'Smlouvy, zakázky a jiné potřeby'!$H$18:$H$217,$B22)</f>
        <v>0</v>
      </c>
      <c r="K22" s="250">
        <f>SUMIFS('Smlouvy, zakázky a jiné potřeby'!X$18:X$217,'Smlouvy, zakázky a jiné potřeby'!$H$18:$H$217,$B22)</f>
        <v>0</v>
      </c>
    </row>
    <row r="23" spans="1:11" ht="24" x14ac:dyDescent="0.25">
      <c r="A23" s="215" t="s">
        <v>105</v>
      </c>
      <c r="B23" s="187" t="s">
        <v>9</v>
      </c>
      <c r="C23" s="208">
        <f t="shared" si="3"/>
        <v>0</v>
      </c>
      <c r="D23" s="250">
        <f>SUMIFS('Smlouvy, zakázky a jiné potřeby'!Q$18:Q$217,'Smlouvy, zakázky a jiné potřeby'!$H$18:$H$217,$B23)</f>
        <v>0</v>
      </c>
      <c r="E23" s="250">
        <f>SUMIFS('Smlouvy, zakázky a jiné potřeby'!R$18:R$217,'Smlouvy, zakázky a jiné potřeby'!$H$18:$H$217,$B23)</f>
        <v>0</v>
      </c>
      <c r="F23" s="250">
        <f>SUMIFS('Smlouvy, zakázky a jiné potřeby'!S$18:S$217,'Smlouvy, zakázky a jiné potřeby'!$H$18:$H$217,$B23)</f>
        <v>0</v>
      </c>
      <c r="G23" s="250">
        <f>SUMIFS('Smlouvy, zakázky a jiné potřeby'!T$18:T$217,'Smlouvy, zakázky a jiné potřeby'!$H$18:$H$217,$B23)</f>
        <v>0</v>
      </c>
      <c r="H23" s="250">
        <f>SUMIFS('Smlouvy, zakázky a jiné potřeby'!U$18:U$217,'Smlouvy, zakázky a jiné potřeby'!$H$18:$H$217,$B23)</f>
        <v>0</v>
      </c>
      <c r="I23" s="250">
        <f>SUMIFS('Smlouvy, zakázky a jiné potřeby'!V$18:V$217,'Smlouvy, zakázky a jiné potřeby'!$H$18:$H$217,$B23)</f>
        <v>0</v>
      </c>
      <c r="J23" s="250">
        <f>SUMIFS('Smlouvy, zakázky a jiné potřeby'!W$18:W$217,'Smlouvy, zakázky a jiné potřeby'!$H$18:$H$217,$B23)</f>
        <v>0</v>
      </c>
      <c r="K23" s="250">
        <f>SUMIFS('Smlouvy, zakázky a jiné potřeby'!X$18:X$217,'Smlouvy, zakázky a jiné potřeby'!$H$18:$H$217,$B23)</f>
        <v>0</v>
      </c>
    </row>
    <row r="24" spans="1:11" x14ac:dyDescent="0.25">
      <c r="A24" s="215" t="s">
        <v>105</v>
      </c>
      <c r="B24" s="187" t="s">
        <v>404</v>
      </c>
      <c r="C24" s="208">
        <f t="shared" si="3"/>
        <v>0</v>
      </c>
      <c r="D24" s="250">
        <f>SUMIFS('Smlouvy, zakázky a jiné potřeby'!Q$18:Q$217,'Smlouvy, zakázky a jiné potřeby'!$H$18:$H$217,$B24)</f>
        <v>0</v>
      </c>
      <c r="E24" s="250">
        <f>SUMIFS('Smlouvy, zakázky a jiné potřeby'!R$18:R$217,'Smlouvy, zakázky a jiné potřeby'!$H$18:$H$217,$B24)</f>
        <v>0</v>
      </c>
      <c r="F24" s="250">
        <f>SUMIFS('Smlouvy, zakázky a jiné potřeby'!S$18:S$217,'Smlouvy, zakázky a jiné potřeby'!$H$18:$H$217,$B24)</f>
        <v>0</v>
      </c>
      <c r="G24" s="250">
        <f>SUMIFS('Smlouvy, zakázky a jiné potřeby'!T$18:T$217,'Smlouvy, zakázky a jiné potřeby'!$H$18:$H$217,$B24)</f>
        <v>0</v>
      </c>
      <c r="H24" s="250">
        <f>SUMIFS('Smlouvy, zakázky a jiné potřeby'!U$18:U$217,'Smlouvy, zakázky a jiné potřeby'!$H$18:$H$217,$B24)</f>
        <v>0</v>
      </c>
      <c r="I24" s="250">
        <f>SUMIFS('Smlouvy, zakázky a jiné potřeby'!V$18:V$217,'Smlouvy, zakázky a jiné potřeby'!$H$18:$H$217,$B24)</f>
        <v>0</v>
      </c>
      <c r="J24" s="250">
        <f>SUMIFS('Smlouvy, zakázky a jiné potřeby'!W$18:W$217,'Smlouvy, zakázky a jiné potřeby'!$H$18:$H$217,$B24)</f>
        <v>0</v>
      </c>
      <c r="K24" s="250">
        <f>SUMIFS('Smlouvy, zakázky a jiné potřeby'!X$18:X$217,'Smlouvy, zakázky a jiné potřeby'!$H$18:$H$217,$B24)</f>
        <v>0</v>
      </c>
    </row>
    <row r="25" spans="1:11" ht="24" x14ac:dyDescent="0.25">
      <c r="A25" s="215" t="s">
        <v>105</v>
      </c>
      <c r="B25" s="187" t="s">
        <v>10</v>
      </c>
      <c r="C25" s="208">
        <f t="shared" si="3"/>
        <v>0</v>
      </c>
      <c r="D25" s="250">
        <f>SUMIFS('Smlouvy, zakázky a jiné potřeby'!Q$18:Q$217,'Smlouvy, zakázky a jiné potřeby'!$H$18:$H$217,$B25)</f>
        <v>0</v>
      </c>
      <c r="E25" s="250">
        <f>SUMIFS('Smlouvy, zakázky a jiné potřeby'!R$18:R$217,'Smlouvy, zakázky a jiné potřeby'!$H$18:$H$217,$B25)</f>
        <v>0</v>
      </c>
      <c r="F25" s="250">
        <f>SUMIFS('Smlouvy, zakázky a jiné potřeby'!S$18:S$217,'Smlouvy, zakázky a jiné potřeby'!$H$18:$H$217,$B25)</f>
        <v>0</v>
      </c>
      <c r="G25" s="250">
        <f>SUMIFS('Smlouvy, zakázky a jiné potřeby'!T$18:T$217,'Smlouvy, zakázky a jiné potřeby'!$H$18:$H$217,$B25)</f>
        <v>0</v>
      </c>
      <c r="H25" s="250">
        <f>SUMIFS('Smlouvy, zakázky a jiné potřeby'!U$18:U$217,'Smlouvy, zakázky a jiné potřeby'!$H$18:$H$217,$B25)</f>
        <v>0</v>
      </c>
      <c r="I25" s="250">
        <f>SUMIFS('Smlouvy, zakázky a jiné potřeby'!V$18:V$217,'Smlouvy, zakázky a jiné potřeby'!$H$18:$H$217,$B25)</f>
        <v>0</v>
      </c>
      <c r="J25" s="250">
        <f>SUMIFS('Smlouvy, zakázky a jiné potřeby'!W$18:W$217,'Smlouvy, zakázky a jiné potřeby'!$H$18:$H$217,$B25)</f>
        <v>0</v>
      </c>
      <c r="K25" s="250">
        <f>SUMIFS('Smlouvy, zakázky a jiné potřeby'!X$18:X$217,'Smlouvy, zakázky a jiné potřeby'!$H$18:$H$217,$B25)</f>
        <v>0</v>
      </c>
    </row>
    <row r="26" spans="1:11" x14ac:dyDescent="0.25">
      <c r="A26" s="215" t="s">
        <v>105</v>
      </c>
      <c r="B26" s="187" t="s">
        <v>11</v>
      </c>
      <c r="C26" s="208">
        <f t="shared" si="3"/>
        <v>0</v>
      </c>
      <c r="D26" s="250">
        <f>SUMIFS('Smlouvy, zakázky a jiné potřeby'!Q$18:Q$217,'Smlouvy, zakázky a jiné potřeby'!$H$18:$H$217,$B26)</f>
        <v>0</v>
      </c>
      <c r="E26" s="250">
        <f>SUMIFS('Smlouvy, zakázky a jiné potřeby'!R$18:R$217,'Smlouvy, zakázky a jiné potřeby'!$H$18:$H$217,$B26)</f>
        <v>0</v>
      </c>
      <c r="F26" s="250">
        <f>SUMIFS('Smlouvy, zakázky a jiné potřeby'!S$18:S$217,'Smlouvy, zakázky a jiné potřeby'!$H$18:$H$217,$B26)</f>
        <v>0</v>
      </c>
      <c r="G26" s="250">
        <f>SUMIFS('Smlouvy, zakázky a jiné potřeby'!T$18:T$217,'Smlouvy, zakázky a jiné potřeby'!$H$18:$H$217,$B26)</f>
        <v>0</v>
      </c>
      <c r="H26" s="250">
        <f>SUMIFS('Smlouvy, zakázky a jiné potřeby'!U$18:U$217,'Smlouvy, zakázky a jiné potřeby'!$H$18:$H$217,$B26)</f>
        <v>0</v>
      </c>
      <c r="I26" s="250">
        <f>SUMIFS('Smlouvy, zakázky a jiné potřeby'!V$18:V$217,'Smlouvy, zakázky a jiné potřeby'!$H$18:$H$217,$B26)</f>
        <v>0</v>
      </c>
      <c r="J26" s="250">
        <f>SUMIFS('Smlouvy, zakázky a jiné potřeby'!W$18:W$217,'Smlouvy, zakázky a jiné potřeby'!$H$18:$H$217,$B26)</f>
        <v>0</v>
      </c>
      <c r="K26" s="250">
        <f>SUMIFS('Smlouvy, zakázky a jiné potřeby'!X$18:X$217,'Smlouvy, zakázky a jiné potřeby'!$H$18:$H$217,$B26)</f>
        <v>0</v>
      </c>
    </row>
    <row r="27" spans="1:11" ht="24" x14ac:dyDescent="0.25">
      <c r="A27" s="215" t="s">
        <v>105</v>
      </c>
      <c r="B27" s="187" t="s">
        <v>12</v>
      </c>
      <c r="C27" s="208">
        <f t="shared" si="3"/>
        <v>0</v>
      </c>
      <c r="D27" s="250">
        <f>SUMIFS('Smlouvy, zakázky a jiné potřeby'!Q$18:Q$217,'Smlouvy, zakázky a jiné potřeby'!$H$18:$H$217,$B27)</f>
        <v>0</v>
      </c>
      <c r="E27" s="250">
        <f>SUMIFS('Smlouvy, zakázky a jiné potřeby'!R$18:R$217,'Smlouvy, zakázky a jiné potřeby'!$H$18:$H$217,$B27)</f>
        <v>0</v>
      </c>
      <c r="F27" s="250">
        <f>SUMIFS('Smlouvy, zakázky a jiné potřeby'!S$18:S$217,'Smlouvy, zakázky a jiné potřeby'!$H$18:$H$217,$B27)</f>
        <v>0</v>
      </c>
      <c r="G27" s="250">
        <f>SUMIFS('Smlouvy, zakázky a jiné potřeby'!T$18:T$217,'Smlouvy, zakázky a jiné potřeby'!$H$18:$H$217,$B27)</f>
        <v>0</v>
      </c>
      <c r="H27" s="250">
        <f>SUMIFS('Smlouvy, zakázky a jiné potřeby'!U$18:U$217,'Smlouvy, zakázky a jiné potřeby'!$H$18:$H$217,$B27)</f>
        <v>0</v>
      </c>
      <c r="I27" s="250">
        <f>SUMIFS('Smlouvy, zakázky a jiné potřeby'!V$18:V$217,'Smlouvy, zakázky a jiné potřeby'!$H$18:$H$217,$B27)</f>
        <v>0</v>
      </c>
      <c r="J27" s="250">
        <f>SUMIFS('Smlouvy, zakázky a jiné potřeby'!W$18:W$217,'Smlouvy, zakázky a jiné potřeby'!$H$18:$H$217,$B27)</f>
        <v>0</v>
      </c>
      <c r="K27" s="250">
        <f>SUMIFS('Smlouvy, zakázky a jiné potřeby'!X$18:X$217,'Smlouvy, zakázky a jiné potřeby'!$H$18:$H$217,$B27)</f>
        <v>0</v>
      </c>
    </row>
    <row r="28" spans="1:11" x14ac:dyDescent="0.25">
      <c r="A28" s="215" t="s">
        <v>105</v>
      </c>
      <c r="B28" s="187" t="s">
        <v>405</v>
      </c>
      <c r="C28" s="208">
        <f t="shared" si="3"/>
        <v>0</v>
      </c>
      <c r="D28" s="250">
        <f>SUMIFS('Smlouvy, zakázky a jiné potřeby'!Q$18:Q$217,'Smlouvy, zakázky a jiné potřeby'!$H$18:$H$217,$B28)</f>
        <v>0</v>
      </c>
      <c r="E28" s="250">
        <f>SUMIFS('Smlouvy, zakázky a jiné potřeby'!R$18:R$217,'Smlouvy, zakázky a jiné potřeby'!$H$18:$H$217,$B28)</f>
        <v>0</v>
      </c>
      <c r="F28" s="250">
        <f>SUMIFS('Smlouvy, zakázky a jiné potřeby'!S$18:S$217,'Smlouvy, zakázky a jiné potřeby'!$H$18:$H$217,$B28)</f>
        <v>0</v>
      </c>
      <c r="G28" s="250">
        <f>SUMIFS('Smlouvy, zakázky a jiné potřeby'!T$18:T$217,'Smlouvy, zakázky a jiné potřeby'!$H$18:$H$217,$B28)</f>
        <v>0</v>
      </c>
      <c r="H28" s="250">
        <f>SUMIFS('Smlouvy, zakázky a jiné potřeby'!U$18:U$217,'Smlouvy, zakázky a jiné potřeby'!$H$18:$H$217,$B28)</f>
        <v>0</v>
      </c>
      <c r="I28" s="250">
        <f>SUMIFS('Smlouvy, zakázky a jiné potřeby'!V$18:V$217,'Smlouvy, zakázky a jiné potřeby'!$H$18:$H$217,$B28)</f>
        <v>0</v>
      </c>
      <c r="J28" s="250">
        <f>SUMIFS('Smlouvy, zakázky a jiné potřeby'!W$18:W$217,'Smlouvy, zakázky a jiné potřeby'!$H$18:$H$217,$B28)</f>
        <v>0</v>
      </c>
      <c r="K28" s="250">
        <f>SUMIFS('Smlouvy, zakázky a jiné potřeby'!X$18:X$217,'Smlouvy, zakázky a jiné potřeby'!$H$18:$H$217,$B28)</f>
        <v>0</v>
      </c>
    </row>
    <row r="29" spans="1:11" ht="24" x14ac:dyDescent="0.25">
      <c r="A29" s="215" t="s">
        <v>105</v>
      </c>
      <c r="B29" s="187" t="s">
        <v>13</v>
      </c>
      <c r="C29" s="208">
        <f t="shared" si="3"/>
        <v>0</v>
      </c>
      <c r="D29" s="250">
        <f>SUMIFS('Smlouvy, zakázky a jiné potřeby'!Q$18:Q$217,'Smlouvy, zakázky a jiné potřeby'!$H$18:$H$217,$B29)</f>
        <v>0</v>
      </c>
      <c r="E29" s="250">
        <f>SUMIFS('Smlouvy, zakázky a jiné potřeby'!R$18:R$217,'Smlouvy, zakázky a jiné potřeby'!$H$18:$H$217,$B29)</f>
        <v>0</v>
      </c>
      <c r="F29" s="250">
        <f>SUMIFS('Smlouvy, zakázky a jiné potřeby'!S$18:S$217,'Smlouvy, zakázky a jiné potřeby'!$H$18:$H$217,$B29)</f>
        <v>0</v>
      </c>
      <c r="G29" s="250">
        <f>SUMIFS('Smlouvy, zakázky a jiné potřeby'!T$18:T$217,'Smlouvy, zakázky a jiné potřeby'!$H$18:$H$217,$B29)</f>
        <v>0</v>
      </c>
      <c r="H29" s="250">
        <f>SUMIFS('Smlouvy, zakázky a jiné potřeby'!U$18:U$217,'Smlouvy, zakázky a jiné potřeby'!$H$18:$H$217,$B29)</f>
        <v>0</v>
      </c>
      <c r="I29" s="250">
        <f>SUMIFS('Smlouvy, zakázky a jiné potřeby'!V$18:V$217,'Smlouvy, zakázky a jiné potřeby'!$H$18:$H$217,$B29)</f>
        <v>0</v>
      </c>
      <c r="J29" s="250">
        <f>SUMIFS('Smlouvy, zakázky a jiné potřeby'!W$18:W$217,'Smlouvy, zakázky a jiné potřeby'!$H$18:$H$217,$B29)</f>
        <v>0</v>
      </c>
      <c r="K29" s="250">
        <f>SUMIFS('Smlouvy, zakázky a jiné potřeby'!X$18:X$217,'Smlouvy, zakázky a jiné potřeby'!$H$18:$H$217,$B29)</f>
        <v>0</v>
      </c>
    </row>
    <row r="30" spans="1:11" x14ac:dyDescent="0.25">
      <c r="A30" s="215" t="s">
        <v>105</v>
      </c>
      <c r="B30" s="187" t="s">
        <v>14</v>
      </c>
      <c r="C30" s="208">
        <f t="shared" si="3"/>
        <v>0</v>
      </c>
      <c r="D30" s="250">
        <f>SUMIFS('Smlouvy, zakázky a jiné potřeby'!Q$18:Q$217,'Smlouvy, zakázky a jiné potřeby'!$H$18:$H$217,$B30)</f>
        <v>0</v>
      </c>
      <c r="E30" s="250">
        <f>SUMIFS('Smlouvy, zakázky a jiné potřeby'!R$18:R$217,'Smlouvy, zakázky a jiné potřeby'!$H$18:$H$217,$B30)</f>
        <v>0</v>
      </c>
      <c r="F30" s="250">
        <f>SUMIFS('Smlouvy, zakázky a jiné potřeby'!S$18:S$217,'Smlouvy, zakázky a jiné potřeby'!$H$18:$H$217,$B30)</f>
        <v>0</v>
      </c>
      <c r="G30" s="250">
        <f>SUMIFS('Smlouvy, zakázky a jiné potřeby'!T$18:T$217,'Smlouvy, zakázky a jiné potřeby'!$H$18:$H$217,$B30)</f>
        <v>0</v>
      </c>
      <c r="H30" s="250">
        <f>SUMIFS('Smlouvy, zakázky a jiné potřeby'!U$18:U$217,'Smlouvy, zakázky a jiné potřeby'!$H$18:$H$217,$B30)</f>
        <v>0</v>
      </c>
      <c r="I30" s="250">
        <f>SUMIFS('Smlouvy, zakázky a jiné potřeby'!V$18:V$217,'Smlouvy, zakázky a jiné potřeby'!$H$18:$H$217,$B30)</f>
        <v>0</v>
      </c>
      <c r="J30" s="250">
        <f>SUMIFS('Smlouvy, zakázky a jiné potřeby'!W$18:W$217,'Smlouvy, zakázky a jiné potřeby'!$H$18:$H$217,$B30)</f>
        <v>0</v>
      </c>
      <c r="K30" s="250">
        <f>SUMIFS('Smlouvy, zakázky a jiné potřeby'!X$18:X$217,'Smlouvy, zakázky a jiné potřeby'!$H$18:$H$217,$B30)</f>
        <v>0</v>
      </c>
    </row>
    <row r="31" spans="1:11" ht="24" x14ac:dyDescent="0.25">
      <c r="A31" s="215" t="s">
        <v>105</v>
      </c>
      <c r="B31" s="187" t="s">
        <v>406</v>
      </c>
      <c r="C31" s="208">
        <f t="shared" si="3"/>
        <v>0</v>
      </c>
      <c r="D31" s="250">
        <f>SUMIFS('Smlouvy, zakázky a jiné potřeby'!Q$18:Q$217,'Smlouvy, zakázky a jiné potřeby'!$H$18:$H$217,$B31)</f>
        <v>0</v>
      </c>
      <c r="E31" s="250">
        <f>SUMIFS('Smlouvy, zakázky a jiné potřeby'!R$18:R$217,'Smlouvy, zakázky a jiné potřeby'!$H$18:$H$217,$B31)</f>
        <v>0</v>
      </c>
      <c r="F31" s="250">
        <f>SUMIFS('Smlouvy, zakázky a jiné potřeby'!S$18:S$217,'Smlouvy, zakázky a jiné potřeby'!$H$18:$H$217,$B31)</f>
        <v>0</v>
      </c>
      <c r="G31" s="250">
        <f>SUMIFS('Smlouvy, zakázky a jiné potřeby'!T$18:T$217,'Smlouvy, zakázky a jiné potřeby'!$H$18:$H$217,$B31)</f>
        <v>0</v>
      </c>
      <c r="H31" s="250">
        <f>SUMIFS('Smlouvy, zakázky a jiné potřeby'!U$18:U$217,'Smlouvy, zakázky a jiné potřeby'!$H$18:$H$217,$B31)</f>
        <v>0</v>
      </c>
      <c r="I31" s="250">
        <f>SUMIFS('Smlouvy, zakázky a jiné potřeby'!V$18:V$217,'Smlouvy, zakázky a jiné potřeby'!$H$18:$H$217,$B31)</f>
        <v>0</v>
      </c>
      <c r="J31" s="250">
        <f>SUMIFS('Smlouvy, zakázky a jiné potřeby'!W$18:W$217,'Smlouvy, zakázky a jiné potřeby'!$H$18:$H$217,$B31)</f>
        <v>0</v>
      </c>
      <c r="K31" s="250">
        <f>SUMIFS('Smlouvy, zakázky a jiné potřeby'!X$18:X$217,'Smlouvy, zakázky a jiné potřeby'!$H$18:$H$217,$B31)</f>
        <v>0</v>
      </c>
    </row>
    <row r="32" spans="1:11" ht="24" x14ac:dyDescent="0.25">
      <c r="A32" s="215" t="s">
        <v>105</v>
      </c>
      <c r="B32" s="187" t="s">
        <v>15</v>
      </c>
      <c r="C32" s="208">
        <f t="shared" si="3"/>
        <v>0</v>
      </c>
      <c r="D32" s="250">
        <f>SUMIFS('Smlouvy, zakázky a jiné potřeby'!Q$18:Q$217,'Smlouvy, zakázky a jiné potřeby'!$H$18:$H$217,$B32)</f>
        <v>0</v>
      </c>
      <c r="E32" s="250">
        <f>SUMIFS('Smlouvy, zakázky a jiné potřeby'!R$18:R$217,'Smlouvy, zakázky a jiné potřeby'!$H$18:$H$217,$B32)</f>
        <v>0</v>
      </c>
      <c r="F32" s="250">
        <f>SUMIFS('Smlouvy, zakázky a jiné potřeby'!S$18:S$217,'Smlouvy, zakázky a jiné potřeby'!$H$18:$H$217,$B32)</f>
        <v>0</v>
      </c>
      <c r="G32" s="250">
        <f>SUMIFS('Smlouvy, zakázky a jiné potřeby'!T$18:T$217,'Smlouvy, zakázky a jiné potřeby'!$H$18:$H$217,$B32)</f>
        <v>0</v>
      </c>
      <c r="H32" s="250">
        <f>SUMIFS('Smlouvy, zakázky a jiné potřeby'!U$18:U$217,'Smlouvy, zakázky a jiné potřeby'!$H$18:$H$217,$B32)</f>
        <v>0</v>
      </c>
      <c r="I32" s="250">
        <f>SUMIFS('Smlouvy, zakázky a jiné potřeby'!V$18:V$217,'Smlouvy, zakázky a jiné potřeby'!$H$18:$H$217,$B32)</f>
        <v>0</v>
      </c>
      <c r="J32" s="250">
        <f>SUMIFS('Smlouvy, zakázky a jiné potřeby'!W$18:W$217,'Smlouvy, zakázky a jiné potřeby'!$H$18:$H$217,$B32)</f>
        <v>0</v>
      </c>
      <c r="K32" s="250">
        <f>SUMIFS('Smlouvy, zakázky a jiné potřeby'!X$18:X$217,'Smlouvy, zakázky a jiné potřeby'!$H$18:$H$217,$B32)</f>
        <v>0</v>
      </c>
    </row>
    <row r="33" spans="1:11" ht="14.45" customHeight="1" x14ac:dyDescent="0.25">
      <c r="A33" s="215" t="s">
        <v>105</v>
      </c>
      <c r="B33" s="187" t="s">
        <v>16</v>
      </c>
      <c r="C33" s="208">
        <f t="shared" si="3"/>
        <v>0</v>
      </c>
      <c r="D33" s="250">
        <f>SUMIFS('Smlouvy, zakázky a jiné potřeby'!Q$18:Q$217,'Smlouvy, zakázky a jiné potřeby'!$H$18:$H$217,$B33)</f>
        <v>0</v>
      </c>
      <c r="E33" s="250">
        <f>SUMIFS('Smlouvy, zakázky a jiné potřeby'!R$18:R$217,'Smlouvy, zakázky a jiné potřeby'!$H$18:$H$217,$B33)</f>
        <v>0</v>
      </c>
      <c r="F33" s="250">
        <f>SUMIFS('Smlouvy, zakázky a jiné potřeby'!S$18:S$217,'Smlouvy, zakázky a jiné potřeby'!$H$18:$H$217,$B33)</f>
        <v>0</v>
      </c>
      <c r="G33" s="250">
        <f>SUMIFS('Smlouvy, zakázky a jiné potřeby'!T$18:T$217,'Smlouvy, zakázky a jiné potřeby'!$H$18:$H$217,$B33)</f>
        <v>0</v>
      </c>
      <c r="H33" s="250">
        <f>SUMIFS('Smlouvy, zakázky a jiné potřeby'!U$18:U$217,'Smlouvy, zakázky a jiné potřeby'!$H$18:$H$217,$B33)</f>
        <v>0</v>
      </c>
      <c r="I33" s="250">
        <f>SUMIFS('Smlouvy, zakázky a jiné potřeby'!V$18:V$217,'Smlouvy, zakázky a jiné potřeby'!$H$18:$H$217,$B33)</f>
        <v>0</v>
      </c>
      <c r="J33" s="250">
        <f>SUMIFS('Smlouvy, zakázky a jiné potřeby'!W$18:W$217,'Smlouvy, zakázky a jiné potřeby'!$H$18:$H$217,$B33)</f>
        <v>0</v>
      </c>
      <c r="K33" s="250">
        <f>SUMIFS('Smlouvy, zakázky a jiné potřeby'!X$18:X$217,'Smlouvy, zakázky a jiné potřeby'!$H$18:$H$217,$B33)</f>
        <v>0</v>
      </c>
    </row>
    <row r="34" spans="1:11" ht="24" x14ac:dyDescent="0.25">
      <c r="A34" s="215" t="s">
        <v>105</v>
      </c>
      <c r="B34" s="187" t="s">
        <v>47</v>
      </c>
      <c r="C34" s="208">
        <f t="shared" si="3"/>
        <v>0</v>
      </c>
      <c r="D34" s="250">
        <f>SUMIFS('Smlouvy, zakázky a jiné potřeby'!Q$18:Q$217,'Smlouvy, zakázky a jiné potřeby'!$H$18:$H$217,$B34)</f>
        <v>0</v>
      </c>
      <c r="E34" s="250">
        <f>SUMIFS('Smlouvy, zakázky a jiné potřeby'!R$18:R$217,'Smlouvy, zakázky a jiné potřeby'!$H$18:$H$217,$B34)</f>
        <v>0</v>
      </c>
      <c r="F34" s="250">
        <f>SUMIFS('Smlouvy, zakázky a jiné potřeby'!S$18:S$217,'Smlouvy, zakázky a jiné potřeby'!$H$18:$H$217,$B34)</f>
        <v>0</v>
      </c>
      <c r="G34" s="250">
        <f>SUMIFS('Smlouvy, zakázky a jiné potřeby'!T$18:T$217,'Smlouvy, zakázky a jiné potřeby'!$H$18:$H$217,$B34)</f>
        <v>0</v>
      </c>
      <c r="H34" s="250">
        <f>SUMIFS('Smlouvy, zakázky a jiné potřeby'!U$18:U$217,'Smlouvy, zakázky a jiné potřeby'!$H$18:$H$217,$B34)</f>
        <v>0</v>
      </c>
      <c r="I34" s="250">
        <f>SUMIFS('Smlouvy, zakázky a jiné potřeby'!V$18:V$217,'Smlouvy, zakázky a jiné potřeby'!$H$18:$H$217,$B34)</f>
        <v>0</v>
      </c>
      <c r="J34" s="250">
        <f>SUMIFS('Smlouvy, zakázky a jiné potřeby'!W$18:W$217,'Smlouvy, zakázky a jiné potřeby'!$H$18:$H$217,$B34)</f>
        <v>0</v>
      </c>
      <c r="K34" s="250">
        <f>SUMIFS('Smlouvy, zakázky a jiné potřeby'!X$18:X$217,'Smlouvy, zakázky a jiné potřeby'!$H$18:$H$217,$B34)</f>
        <v>0</v>
      </c>
    </row>
    <row r="35" spans="1:11" ht="24" x14ac:dyDescent="0.25">
      <c r="A35" s="215" t="s">
        <v>105</v>
      </c>
      <c r="B35" s="187" t="s">
        <v>17</v>
      </c>
      <c r="C35" s="208">
        <f t="shared" si="3"/>
        <v>0</v>
      </c>
      <c r="D35" s="250">
        <f>SUMIFS('Smlouvy, zakázky a jiné potřeby'!Q$18:Q$217,'Smlouvy, zakázky a jiné potřeby'!$H$18:$H$217,$B35)</f>
        <v>0</v>
      </c>
      <c r="E35" s="250">
        <f>SUMIFS('Smlouvy, zakázky a jiné potřeby'!R$18:R$217,'Smlouvy, zakázky a jiné potřeby'!$H$18:$H$217,$B35)</f>
        <v>0</v>
      </c>
      <c r="F35" s="250">
        <f>SUMIFS('Smlouvy, zakázky a jiné potřeby'!S$18:S$217,'Smlouvy, zakázky a jiné potřeby'!$H$18:$H$217,$B35)</f>
        <v>0</v>
      </c>
      <c r="G35" s="250">
        <f>SUMIFS('Smlouvy, zakázky a jiné potřeby'!T$18:T$217,'Smlouvy, zakázky a jiné potřeby'!$H$18:$H$217,$B35)</f>
        <v>0</v>
      </c>
      <c r="H35" s="250">
        <f>SUMIFS('Smlouvy, zakázky a jiné potřeby'!U$18:U$217,'Smlouvy, zakázky a jiné potřeby'!$H$18:$H$217,$B35)</f>
        <v>0</v>
      </c>
      <c r="I35" s="250">
        <f>SUMIFS('Smlouvy, zakázky a jiné potřeby'!V$18:V$217,'Smlouvy, zakázky a jiné potřeby'!$H$18:$H$217,$B35)</f>
        <v>0</v>
      </c>
      <c r="J35" s="250">
        <f>SUMIFS('Smlouvy, zakázky a jiné potřeby'!W$18:W$217,'Smlouvy, zakázky a jiné potřeby'!$H$18:$H$217,$B35)</f>
        <v>0</v>
      </c>
      <c r="K35" s="250">
        <f>SUMIFS('Smlouvy, zakázky a jiné potřeby'!X$18:X$217,'Smlouvy, zakázky a jiné potřeby'!$H$18:$H$217,$B35)</f>
        <v>0</v>
      </c>
    </row>
    <row r="36" spans="1:11" ht="24" x14ac:dyDescent="0.25">
      <c r="A36" s="215" t="s">
        <v>105</v>
      </c>
      <c r="B36" s="187" t="s">
        <v>18</v>
      </c>
      <c r="C36" s="208">
        <f t="shared" si="3"/>
        <v>0</v>
      </c>
      <c r="D36" s="250">
        <f>SUMIFS('Smlouvy, zakázky a jiné potřeby'!Q$18:Q$217,'Smlouvy, zakázky a jiné potřeby'!$H$18:$H$217,$B36)</f>
        <v>0</v>
      </c>
      <c r="E36" s="250">
        <f>SUMIFS('Smlouvy, zakázky a jiné potřeby'!R$18:R$217,'Smlouvy, zakázky a jiné potřeby'!$H$18:$H$217,$B36)</f>
        <v>0</v>
      </c>
      <c r="F36" s="250">
        <f>SUMIFS('Smlouvy, zakázky a jiné potřeby'!S$18:S$217,'Smlouvy, zakázky a jiné potřeby'!$H$18:$H$217,$B36)</f>
        <v>0</v>
      </c>
      <c r="G36" s="250">
        <f>SUMIFS('Smlouvy, zakázky a jiné potřeby'!T$18:T$217,'Smlouvy, zakázky a jiné potřeby'!$H$18:$H$217,$B36)</f>
        <v>0</v>
      </c>
      <c r="H36" s="250">
        <f>SUMIFS('Smlouvy, zakázky a jiné potřeby'!U$18:U$217,'Smlouvy, zakázky a jiné potřeby'!$H$18:$H$217,$B36)</f>
        <v>0</v>
      </c>
      <c r="I36" s="250">
        <f>SUMIFS('Smlouvy, zakázky a jiné potřeby'!V$18:V$217,'Smlouvy, zakázky a jiné potřeby'!$H$18:$H$217,$B36)</f>
        <v>0</v>
      </c>
      <c r="J36" s="250">
        <f>SUMIFS('Smlouvy, zakázky a jiné potřeby'!W$18:W$217,'Smlouvy, zakázky a jiné potřeby'!$H$18:$H$217,$B36)</f>
        <v>0</v>
      </c>
      <c r="K36" s="250">
        <f>SUMIFS('Smlouvy, zakázky a jiné potřeby'!X$18:X$217,'Smlouvy, zakázky a jiné potřeby'!$H$18:$H$217,$B36)</f>
        <v>0</v>
      </c>
    </row>
    <row r="37" spans="1:11" x14ac:dyDescent="0.25">
      <c r="A37" s="215" t="s">
        <v>105</v>
      </c>
      <c r="B37" s="187" t="s">
        <v>19</v>
      </c>
      <c r="C37" s="208">
        <f t="shared" si="3"/>
        <v>0</v>
      </c>
      <c r="D37" s="250">
        <f>SUMIFS('Smlouvy, zakázky a jiné potřeby'!Q$18:Q$217,'Smlouvy, zakázky a jiné potřeby'!$H$18:$H$217,$B37)</f>
        <v>0</v>
      </c>
      <c r="E37" s="250">
        <f>SUMIFS('Smlouvy, zakázky a jiné potřeby'!R$18:R$217,'Smlouvy, zakázky a jiné potřeby'!$H$18:$H$217,$B37)</f>
        <v>0</v>
      </c>
      <c r="F37" s="250">
        <f>SUMIFS('Smlouvy, zakázky a jiné potřeby'!S$18:S$217,'Smlouvy, zakázky a jiné potřeby'!$H$18:$H$217,$B37)</f>
        <v>0</v>
      </c>
      <c r="G37" s="250">
        <f>SUMIFS('Smlouvy, zakázky a jiné potřeby'!T$18:T$217,'Smlouvy, zakázky a jiné potřeby'!$H$18:$H$217,$B37)</f>
        <v>0</v>
      </c>
      <c r="H37" s="250">
        <f>SUMIFS('Smlouvy, zakázky a jiné potřeby'!U$18:U$217,'Smlouvy, zakázky a jiné potřeby'!$H$18:$H$217,$B37)</f>
        <v>0</v>
      </c>
      <c r="I37" s="250">
        <f>SUMIFS('Smlouvy, zakázky a jiné potřeby'!V$18:V$217,'Smlouvy, zakázky a jiné potřeby'!$H$18:$H$217,$B37)</f>
        <v>0</v>
      </c>
      <c r="J37" s="250">
        <f>SUMIFS('Smlouvy, zakázky a jiné potřeby'!W$18:W$217,'Smlouvy, zakázky a jiné potřeby'!$H$18:$H$217,$B37)</f>
        <v>0</v>
      </c>
      <c r="K37" s="250">
        <f>SUMIFS('Smlouvy, zakázky a jiné potřeby'!X$18:X$217,'Smlouvy, zakázky a jiné potřeby'!$H$18:$H$217,$B37)</f>
        <v>0</v>
      </c>
    </row>
    <row r="38" spans="1:11" ht="24" x14ac:dyDescent="0.25">
      <c r="A38" s="215" t="s">
        <v>105</v>
      </c>
      <c r="B38" s="187" t="s">
        <v>20</v>
      </c>
      <c r="C38" s="208">
        <f t="shared" si="3"/>
        <v>0</v>
      </c>
      <c r="D38" s="250">
        <f>SUMIFS('Smlouvy, zakázky a jiné potřeby'!Q$18:Q$217,'Smlouvy, zakázky a jiné potřeby'!$H$18:$H$217,$B38)</f>
        <v>0</v>
      </c>
      <c r="E38" s="250">
        <f>SUMIFS('Smlouvy, zakázky a jiné potřeby'!R$18:R$217,'Smlouvy, zakázky a jiné potřeby'!$H$18:$H$217,$B38)</f>
        <v>0</v>
      </c>
      <c r="F38" s="250">
        <f>SUMIFS('Smlouvy, zakázky a jiné potřeby'!S$18:S$217,'Smlouvy, zakázky a jiné potřeby'!$H$18:$H$217,$B38)</f>
        <v>0</v>
      </c>
      <c r="G38" s="250">
        <f>SUMIFS('Smlouvy, zakázky a jiné potřeby'!T$18:T$217,'Smlouvy, zakázky a jiné potřeby'!$H$18:$H$217,$B38)</f>
        <v>0</v>
      </c>
      <c r="H38" s="250">
        <f>SUMIFS('Smlouvy, zakázky a jiné potřeby'!U$18:U$217,'Smlouvy, zakázky a jiné potřeby'!$H$18:$H$217,$B38)</f>
        <v>0</v>
      </c>
      <c r="I38" s="250">
        <f>SUMIFS('Smlouvy, zakázky a jiné potřeby'!V$18:V$217,'Smlouvy, zakázky a jiné potřeby'!$H$18:$H$217,$B38)</f>
        <v>0</v>
      </c>
      <c r="J38" s="250">
        <f>SUMIFS('Smlouvy, zakázky a jiné potřeby'!W$18:W$217,'Smlouvy, zakázky a jiné potřeby'!$H$18:$H$217,$B38)</f>
        <v>0</v>
      </c>
      <c r="K38" s="250">
        <f>SUMIFS('Smlouvy, zakázky a jiné potřeby'!X$18:X$217,'Smlouvy, zakázky a jiné potřeby'!$H$18:$H$217,$B38)</f>
        <v>0</v>
      </c>
    </row>
    <row r="39" spans="1:11" x14ac:dyDescent="0.25">
      <c r="A39" s="215" t="s">
        <v>105</v>
      </c>
      <c r="B39" s="187" t="s">
        <v>48</v>
      </c>
      <c r="C39" s="208">
        <f t="shared" si="3"/>
        <v>0</v>
      </c>
      <c r="D39" s="250">
        <f>SUMIFS('Smlouvy, zakázky a jiné potřeby'!Q$18:Q$217,'Smlouvy, zakázky a jiné potřeby'!$H$18:$H$217,$B39)</f>
        <v>0</v>
      </c>
      <c r="E39" s="250">
        <f>SUMIFS('Smlouvy, zakázky a jiné potřeby'!R$18:R$217,'Smlouvy, zakázky a jiné potřeby'!$H$18:$H$217,$B39)</f>
        <v>0</v>
      </c>
      <c r="F39" s="250">
        <f>SUMIFS('Smlouvy, zakázky a jiné potřeby'!S$18:S$217,'Smlouvy, zakázky a jiné potřeby'!$H$18:$H$217,$B39)</f>
        <v>0</v>
      </c>
      <c r="G39" s="250">
        <f>SUMIFS('Smlouvy, zakázky a jiné potřeby'!T$18:T$217,'Smlouvy, zakázky a jiné potřeby'!$H$18:$H$217,$B39)</f>
        <v>0</v>
      </c>
      <c r="H39" s="250">
        <f>SUMIFS('Smlouvy, zakázky a jiné potřeby'!U$18:U$217,'Smlouvy, zakázky a jiné potřeby'!$H$18:$H$217,$B39)</f>
        <v>0</v>
      </c>
      <c r="I39" s="250">
        <f>SUMIFS('Smlouvy, zakázky a jiné potřeby'!V$18:V$217,'Smlouvy, zakázky a jiné potřeby'!$H$18:$H$217,$B39)</f>
        <v>0</v>
      </c>
      <c r="J39" s="250">
        <f>SUMIFS('Smlouvy, zakázky a jiné potřeby'!W$18:W$217,'Smlouvy, zakázky a jiné potřeby'!$H$18:$H$217,$B39)</f>
        <v>0</v>
      </c>
      <c r="K39" s="250">
        <f>SUMIFS('Smlouvy, zakázky a jiné potřeby'!X$18:X$217,'Smlouvy, zakázky a jiné potřeby'!$H$18:$H$217,$B39)</f>
        <v>0</v>
      </c>
    </row>
    <row r="40" spans="1:11" ht="24" x14ac:dyDescent="0.25">
      <c r="A40" s="215" t="s">
        <v>105</v>
      </c>
      <c r="B40" s="187" t="s">
        <v>21</v>
      </c>
      <c r="C40" s="208">
        <f t="shared" si="3"/>
        <v>0</v>
      </c>
      <c r="D40" s="250">
        <f>SUMIFS('Smlouvy, zakázky a jiné potřeby'!Q$18:Q$217,'Smlouvy, zakázky a jiné potřeby'!$H$18:$H$217,$B40)</f>
        <v>0</v>
      </c>
      <c r="E40" s="250">
        <f>SUMIFS('Smlouvy, zakázky a jiné potřeby'!R$18:R$217,'Smlouvy, zakázky a jiné potřeby'!$H$18:$H$217,$B40)</f>
        <v>0</v>
      </c>
      <c r="F40" s="250">
        <f>SUMIFS('Smlouvy, zakázky a jiné potřeby'!S$18:S$217,'Smlouvy, zakázky a jiné potřeby'!$H$18:$H$217,$B40)</f>
        <v>0</v>
      </c>
      <c r="G40" s="250">
        <f>SUMIFS('Smlouvy, zakázky a jiné potřeby'!T$18:T$217,'Smlouvy, zakázky a jiné potřeby'!$H$18:$H$217,$B40)</f>
        <v>0</v>
      </c>
      <c r="H40" s="250">
        <f>SUMIFS('Smlouvy, zakázky a jiné potřeby'!U$18:U$217,'Smlouvy, zakázky a jiné potřeby'!$H$18:$H$217,$B40)</f>
        <v>0</v>
      </c>
      <c r="I40" s="250">
        <f>SUMIFS('Smlouvy, zakázky a jiné potřeby'!V$18:V$217,'Smlouvy, zakázky a jiné potřeby'!$H$18:$H$217,$B40)</f>
        <v>0</v>
      </c>
      <c r="J40" s="250">
        <f>SUMIFS('Smlouvy, zakázky a jiné potřeby'!W$18:W$217,'Smlouvy, zakázky a jiné potřeby'!$H$18:$H$217,$B40)</f>
        <v>0</v>
      </c>
      <c r="K40" s="250">
        <f>SUMIFS('Smlouvy, zakázky a jiné potřeby'!X$18:X$217,'Smlouvy, zakázky a jiné potřeby'!$H$18:$H$217,$B40)</f>
        <v>0</v>
      </c>
    </row>
    <row r="41" spans="1:11" ht="24" x14ac:dyDescent="0.25">
      <c r="A41" s="216" t="s">
        <v>106</v>
      </c>
      <c r="B41" s="187" t="s">
        <v>22</v>
      </c>
      <c r="C41" s="208">
        <f t="shared" si="3"/>
        <v>0</v>
      </c>
      <c r="D41" s="250">
        <f>SUMIFS('Smlouvy, zakázky a jiné potřeby'!Q$18:Q$217,'Smlouvy, zakázky a jiné potřeby'!$H$18:$H$217,$B41)</f>
        <v>0</v>
      </c>
      <c r="E41" s="250">
        <f>SUMIFS('Smlouvy, zakázky a jiné potřeby'!R$18:R$217,'Smlouvy, zakázky a jiné potřeby'!$H$18:$H$217,$B41)</f>
        <v>0</v>
      </c>
      <c r="F41" s="250">
        <f>SUMIFS('Smlouvy, zakázky a jiné potřeby'!S$18:S$217,'Smlouvy, zakázky a jiné potřeby'!$H$18:$H$217,$B41)</f>
        <v>0</v>
      </c>
      <c r="G41" s="250">
        <f>SUMIFS('Smlouvy, zakázky a jiné potřeby'!T$18:T$217,'Smlouvy, zakázky a jiné potřeby'!$H$18:$H$217,$B41)</f>
        <v>0</v>
      </c>
      <c r="H41" s="250">
        <f>SUMIFS('Smlouvy, zakázky a jiné potřeby'!U$18:U$217,'Smlouvy, zakázky a jiné potřeby'!$H$18:$H$217,$B41)</f>
        <v>0</v>
      </c>
      <c r="I41" s="250">
        <f>SUMIFS('Smlouvy, zakázky a jiné potřeby'!V$18:V$217,'Smlouvy, zakázky a jiné potřeby'!$H$18:$H$217,$B41)</f>
        <v>0</v>
      </c>
      <c r="J41" s="250">
        <f>SUMIFS('Smlouvy, zakázky a jiné potřeby'!W$18:W$217,'Smlouvy, zakázky a jiné potřeby'!$H$18:$H$217,$B41)</f>
        <v>0</v>
      </c>
      <c r="K41" s="250">
        <f>SUMIFS('Smlouvy, zakázky a jiné potřeby'!X$18:X$217,'Smlouvy, zakázky a jiné potřeby'!$H$18:$H$217,$B41)</f>
        <v>0</v>
      </c>
    </row>
    <row r="42" spans="1:11" x14ac:dyDescent="0.25">
      <c r="A42" s="216" t="s">
        <v>106</v>
      </c>
      <c r="B42" s="187" t="s">
        <v>23</v>
      </c>
      <c r="C42" s="208">
        <f t="shared" si="3"/>
        <v>0</v>
      </c>
      <c r="D42" s="250">
        <f>SUMIFS('Smlouvy, zakázky a jiné potřeby'!Q$18:Q$217,'Smlouvy, zakázky a jiné potřeby'!$H$18:$H$217,$B42)</f>
        <v>0</v>
      </c>
      <c r="E42" s="250">
        <f>SUMIFS('Smlouvy, zakázky a jiné potřeby'!R$18:R$217,'Smlouvy, zakázky a jiné potřeby'!$H$18:$H$217,$B42)</f>
        <v>0</v>
      </c>
      <c r="F42" s="250">
        <f>SUMIFS('Smlouvy, zakázky a jiné potřeby'!S$18:S$217,'Smlouvy, zakázky a jiné potřeby'!$H$18:$H$217,$B42)</f>
        <v>0</v>
      </c>
      <c r="G42" s="250">
        <f>SUMIFS('Smlouvy, zakázky a jiné potřeby'!T$18:T$217,'Smlouvy, zakázky a jiné potřeby'!$H$18:$H$217,$B42)</f>
        <v>0</v>
      </c>
      <c r="H42" s="250">
        <f>SUMIFS('Smlouvy, zakázky a jiné potřeby'!U$18:U$217,'Smlouvy, zakázky a jiné potřeby'!$H$18:$H$217,$B42)</f>
        <v>0</v>
      </c>
      <c r="I42" s="250">
        <f>SUMIFS('Smlouvy, zakázky a jiné potřeby'!V$18:V$217,'Smlouvy, zakázky a jiné potřeby'!$H$18:$H$217,$B42)</f>
        <v>0</v>
      </c>
      <c r="J42" s="250">
        <f>SUMIFS('Smlouvy, zakázky a jiné potřeby'!W$18:W$217,'Smlouvy, zakázky a jiné potřeby'!$H$18:$H$217,$B42)</f>
        <v>0</v>
      </c>
      <c r="K42" s="250">
        <f>SUMIFS('Smlouvy, zakázky a jiné potřeby'!X$18:X$217,'Smlouvy, zakázky a jiné potřeby'!$H$18:$H$217,$B42)</f>
        <v>0</v>
      </c>
    </row>
    <row r="43" spans="1:11" ht="24" x14ac:dyDescent="0.25">
      <c r="A43" s="216" t="s">
        <v>106</v>
      </c>
      <c r="B43" s="187" t="s">
        <v>24</v>
      </c>
      <c r="C43" s="208">
        <f t="shared" si="3"/>
        <v>0</v>
      </c>
      <c r="D43" s="250">
        <f>SUMIFS('Smlouvy, zakázky a jiné potřeby'!Q$18:Q$217,'Smlouvy, zakázky a jiné potřeby'!$H$18:$H$217,$B43)</f>
        <v>0</v>
      </c>
      <c r="E43" s="250">
        <f>SUMIFS('Smlouvy, zakázky a jiné potřeby'!R$18:R$217,'Smlouvy, zakázky a jiné potřeby'!$H$18:$H$217,$B43)</f>
        <v>0</v>
      </c>
      <c r="F43" s="250">
        <f>SUMIFS('Smlouvy, zakázky a jiné potřeby'!S$18:S$217,'Smlouvy, zakázky a jiné potřeby'!$H$18:$H$217,$B43)</f>
        <v>0</v>
      </c>
      <c r="G43" s="250">
        <f>SUMIFS('Smlouvy, zakázky a jiné potřeby'!T$18:T$217,'Smlouvy, zakázky a jiné potřeby'!$H$18:$H$217,$B43)</f>
        <v>0</v>
      </c>
      <c r="H43" s="250">
        <f>SUMIFS('Smlouvy, zakázky a jiné potřeby'!U$18:U$217,'Smlouvy, zakázky a jiné potřeby'!$H$18:$H$217,$B43)</f>
        <v>0</v>
      </c>
      <c r="I43" s="250">
        <f>SUMIFS('Smlouvy, zakázky a jiné potřeby'!V$18:V$217,'Smlouvy, zakázky a jiné potřeby'!$H$18:$H$217,$B43)</f>
        <v>0</v>
      </c>
      <c r="J43" s="250">
        <f>SUMIFS('Smlouvy, zakázky a jiné potřeby'!W$18:W$217,'Smlouvy, zakázky a jiné potřeby'!$H$18:$H$217,$B43)</f>
        <v>0</v>
      </c>
      <c r="K43" s="250">
        <f>SUMIFS('Smlouvy, zakázky a jiné potřeby'!X$18:X$217,'Smlouvy, zakázky a jiné potřeby'!$H$18:$H$217,$B43)</f>
        <v>0</v>
      </c>
    </row>
    <row r="44" spans="1:11" ht="24" x14ac:dyDescent="0.25">
      <c r="A44" s="216" t="s">
        <v>106</v>
      </c>
      <c r="B44" s="187" t="s">
        <v>25</v>
      </c>
      <c r="C44" s="208">
        <f t="shared" si="3"/>
        <v>0</v>
      </c>
      <c r="D44" s="250">
        <f>SUMIFS('Smlouvy, zakázky a jiné potřeby'!Q$18:Q$217,'Smlouvy, zakázky a jiné potřeby'!$H$18:$H$217,$B44)</f>
        <v>0</v>
      </c>
      <c r="E44" s="250">
        <f>SUMIFS('Smlouvy, zakázky a jiné potřeby'!R$18:R$217,'Smlouvy, zakázky a jiné potřeby'!$H$18:$H$217,$B44)</f>
        <v>0</v>
      </c>
      <c r="F44" s="250">
        <f>SUMIFS('Smlouvy, zakázky a jiné potřeby'!S$18:S$217,'Smlouvy, zakázky a jiné potřeby'!$H$18:$H$217,$B44)</f>
        <v>0</v>
      </c>
      <c r="G44" s="250">
        <f>SUMIFS('Smlouvy, zakázky a jiné potřeby'!T$18:T$217,'Smlouvy, zakázky a jiné potřeby'!$H$18:$H$217,$B44)</f>
        <v>0</v>
      </c>
      <c r="H44" s="250">
        <f>SUMIFS('Smlouvy, zakázky a jiné potřeby'!U$18:U$217,'Smlouvy, zakázky a jiné potřeby'!$H$18:$H$217,$B44)</f>
        <v>0</v>
      </c>
      <c r="I44" s="250">
        <f>SUMIFS('Smlouvy, zakázky a jiné potřeby'!V$18:V$217,'Smlouvy, zakázky a jiné potřeby'!$H$18:$H$217,$B44)</f>
        <v>0</v>
      </c>
      <c r="J44" s="250">
        <f>SUMIFS('Smlouvy, zakázky a jiné potřeby'!W$18:W$217,'Smlouvy, zakázky a jiné potřeby'!$H$18:$H$217,$B44)</f>
        <v>0</v>
      </c>
      <c r="K44" s="250">
        <f>SUMIFS('Smlouvy, zakázky a jiné potřeby'!X$18:X$217,'Smlouvy, zakázky a jiné potřeby'!$H$18:$H$217,$B44)</f>
        <v>0</v>
      </c>
    </row>
    <row r="45" spans="1:11" ht="24" x14ac:dyDescent="0.25">
      <c r="A45" s="216" t="s">
        <v>106</v>
      </c>
      <c r="B45" s="187" t="s">
        <v>26</v>
      </c>
      <c r="C45" s="208">
        <f t="shared" si="3"/>
        <v>0</v>
      </c>
      <c r="D45" s="250">
        <f>SUMIFS('Smlouvy, zakázky a jiné potřeby'!Q$18:Q$217,'Smlouvy, zakázky a jiné potřeby'!$H$18:$H$217,$B45)</f>
        <v>0</v>
      </c>
      <c r="E45" s="250">
        <f>SUMIFS('Smlouvy, zakázky a jiné potřeby'!R$18:R$217,'Smlouvy, zakázky a jiné potřeby'!$H$18:$H$217,$B45)</f>
        <v>0</v>
      </c>
      <c r="F45" s="250">
        <f>SUMIFS('Smlouvy, zakázky a jiné potřeby'!S$18:S$217,'Smlouvy, zakázky a jiné potřeby'!$H$18:$H$217,$B45)</f>
        <v>0</v>
      </c>
      <c r="G45" s="250">
        <f>SUMIFS('Smlouvy, zakázky a jiné potřeby'!T$18:T$217,'Smlouvy, zakázky a jiné potřeby'!$H$18:$H$217,$B45)</f>
        <v>0</v>
      </c>
      <c r="H45" s="250">
        <f>SUMIFS('Smlouvy, zakázky a jiné potřeby'!U$18:U$217,'Smlouvy, zakázky a jiné potřeby'!$H$18:$H$217,$B45)</f>
        <v>0</v>
      </c>
      <c r="I45" s="250">
        <f>SUMIFS('Smlouvy, zakázky a jiné potřeby'!V$18:V$217,'Smlouvy, zakázky a jiné potřeby'!$H$18:$H$217,$B45)</f>
        <v>0</v>
      </c>
      <c r="J45" s="250">
        <f>SUMIFS('Smlouvy, zakázky a jiné potřeby'!W$18:W$217,'Smlouvy, zakázky a jiné potřeby'!$H$18:$H$217,$B45)</f>
        <v>0</v>
      </c>
      <c r="K45" s="250">
        <f>SUMIFS('Smlouvy, zakázky a jiné potřeby'!X$18:X$217,'Smlouvy, zakázky a jiné potřeby'!$H$18:$H$217,$B45)</f>
        <v>0</v>
      </c>
    </row>
    <row r="46" spans="1:11" x14ac:dyDescent="0.25">
      <c r="A46" s="216" t="s">
        <v>106</v>
      </c>
      <c r="B46" s="187" t="s">
        <v>27</v>
      </c>
      <c r="C46" s="208">
        <f t="shared" si="3"/>
        <v>0</v>
      </c>
      <c r="D46" s="250">
        <f>SUMIFS('Smlouvy, zakázky a jiné potřeby'!Q$18:Q$217,'Smlouvy, zakázky a jiné potřeby'!$H$18:$H$217,$B46)</f>
        <v>0</v>
      </c>
      <c r="E46" s="250">
        <f>SUMIFS('Smlouvy, zakázky a jiné potřeby'!R$18:R$217,'Smlouvy, zakázky a jiné potřeby'!$H$18:$H$217,$B46)</f>
        <v>0</v>
      </c>
      <c r="F46" s="250">
        <f>SUMIFS('Smlouvy, zakázky a jiné potřeby'!S$18:S$217,'Smlouvy, zakázky a jiné potřeby'!$H$18:$H$217,$B46)</f>
        <v>0</v>
      </c>
      <c r="G46" s="250">
        <f>SUMIFS('Smlouvy, zakázky a jiné potřeby'!T$18:T$217,'Smlouvy, zakázky a jiné potřeby'!$H$18:$H$217,$B46)</f>
        <v>0</v>
      </c>
      <c r="H46" s="250">
        <f>SUMIFS('Smlouvy, zakázky a jiné potřeby'!U$18:U$217,'Smlouvy, zakázky a jiné potřeby'!$H$18:$H$217,$B46)</f>
        <v>0</v>
      </c>
      <c r="I46" s="250">
        <f>SUMIFS('Smlouvy, zakázky a jiné potřeby'!V$18:V$217,'Smlouvy, zakázky a jiné potřeby'!$H$18:$H$217,$B46)</f>
        <v>0</v>
      </c>
      <c r="J46" s="250">
        <f>SUMIFS('Smlouvy, zakázky a jiné potřeby'!W$18:W$217,'Smlouvy, zakázky a jiné potřeby'!$H$18:$H$217,$B46)</f>
        <v>0</v>
      </c>
      <c r="K46" s="250">
        <f>SUMIFS('Smlouvy, zakázky a jiné potřeby'!X$18:X$217,'Smlouvy, zakázky a jiné potřeby'!$H$18:$H$217,$B46)</f>
        <v>0</v>
      </c>
    </row>
    <row r="47" spans="1:11" x14ac:dyDescent="0.25">
      <c r="A47" s="216" t="s">
        <v>106</v>
      </c>
      <c r="B47" s="187" t="s">
        <v>28</v>
      </c>
      <c r="C47" s="208">
        <f t="shared" si="3"/>
        <v>0</v>
      </c>
      <c r="D47" s="250">
        <f>SUMIFS('Smlouvy, zakázky a jiné potřeby'!Q$18:Q$217,'Smlouvy, zakázky a jiné potřeby'!$H$18:$H$217,$B47)</f>
        <v>0</v>
      </c>
      <c r="E47" s="250">
        <f>SUMIFS('Smlouvy, zakázky a jiné potřeby'!R$18:R$217,'Smlouvy, zakázky a jiné potřeby'!$H$18:$H$217,$B47)</f>
        <v>0</v>
      </c>
      <c r="F47" s="250">
        <f>SUMIFS('Smlouvy, zakázky a jiné potřeby'!S$18:S$217,'Smlouvy, zakázky a jiné potřeby'!$H$18:$H$217,$B47)</f>
        <v>0</v>
      </c>
      <c r="G47" s="250">
        <f>SUMIFS('Smlouvy, zakázky a jiné potřeby'!T$18:T$217,'Smlouvy, zakázky a jiné potřeby'!$H$18:$H$217,$B47)</f>
        <v>0</v>
      </c>
      <c r="H47" s="250">
        <f>SUMIFS('Smlouvy, zakázky a jiné potřeby'!U$18:U$217,'Smlouvy, zakázky a jiné potřeby'!$H$18:$H$217,$B47)</f>
        <v>0</v>
      </c>
      <c r="I47" s="250">
        <f>SUMIFS('Smlouvy, zakázky a jiné potřeby'!V$18:V$217,'Smlouvy, zakázky a jiné potřeby'!$H$18:$H$217,$B47)</f>
        <v>0</v>
      </c>
      <c r="J47" s="250">
        <f>SUMIFS('Smlouvy, zakázky a jiné potřeby'!W$18:W$217,'Smlouvy, zakázky a jiné potřeby'!$H$18:$H$217,$B47)</f>
        <v>0</v>
      </c>
      <c r="K47" s="250">
        <f>SUMIFS('Smlouvy, zakázky a jiné potřeby'!X$18:X$217,'Smlouvy, zakázky a jiné potřeby'!$H$18:$H$217,$B47)</f>
        <v>0</v>
      </c>
    </row>
    <row r="48" spans="1:11" ht="24" x14ac:dyDescent="0.25">
      <c r="A48" s="216" t="s">
        <v>106</v>
      </c>
      <c r="B48" s="187" t="s">
        <v>29</v>
      </c>
      <c r="C48" s="208">
        <f t="shared" si="3"/>
        <v>0</v>
      </c>
      <c r="D48" s="250">
        <f>SUMIFS('Smlouvy, zakázky a jiné potřeby'!Q$18:Q$217,'Smlouvy, zakázky a jiné potřeby'!$H$18:$H$217,$B48)</f>
        <v>0</v>
      </c>
      <c r="E48" s="250">
        <f>SUMIFS('Smlouvy, zakázky a jiné potřeby'!R$18:R$217,'Smlouvy, zakázky a jiné potřeby'!$H$18:$H$217,$B48)</f>
        <v>0</v>
      </c>
      <c r="F48" s="250">
        <f>SUMIFS('Smlouvy, zakázky a jiné potřeby'!S$18:S$217,'Smlouvy, zakázky a jiné potřeby'!$H$18:$H$217,$B48)</f>
        <v>0</v>
      </c>
      <c r="G48" s="250">
        <f>SUMIFS('Smlouvy, zakázky a jiné potřeby'!T$18:T$217,'Smlouvy, zakázky a jiné potřeby'!$H$18:$H$217,$B48)</f>
        <v>0</v>
      </c>
      <c r="H48" s="250">
        <f>SUMIFS('Smlouvy, zakázky a jiné potřeby'!U$18:U$217,'Smlouvy, zakázky a jiné potřeby'!$H$18:$H$217,$B48)</f>
        <v>0</v>
      </c>
      <c r="I48" s="250">
        <f>SUMIFS('Smlouvy, zakázky a jiné potřeby'!V$18:V$217,'Smlouvy, zakázky a jiné potřeby'!$H$18:$H$217,$B48)</f>
        <v>0</v>
      </c>
      <c r="J48" s="250">
        <f>SUMIFS('Smlouvy, zakázky a jiné potřeby'!W$18:W$217,'Smlouvy, zakázky a jiné potřeby'!$H$18:$H$217,$B48)</f>
        <v>0</v>
      </c>
      <c r="K48" s="250">
        <f>SUMIFS('Smlouvy, zakázky a jiné potřeby'!X$18:X$217,'Smlouvy, zakázky a jiné potřeby'!$H$18:$H$217,$B48)</f>
        <v>0</v>
      </c>
    </row>
    <row r="49" spans="1:11" ht="24" x14ac:dyDescent="0.25">
      <c r="A49" s="216" t="s">
        <v>106</v>
      </c>
      <c r="B49" s="187" t="s">
        <v>30</v>
      </c>
      <c r="C49" s="208">
        <f t="shared" si="3"/>
        <v>0</v>
      </c>
      <c r="D49" s="250">
        <f>SUMIFS('Smlouvy, zakázky a jiné potřeby'!Q$18:Q$217,'Smlouvy, zakázky a jiné potřeby'!$H$18:$H$217,$B49)</f>
        <v>0</v>
      </c>
      <c r="E49" s="250">
        <f>SUMIFS('Smlouvy, zakázky a jiné potřeby'!R$18:R$217,'Smlouvy, zakázky a jiné potřeby'!$H$18:$H$217,$B49)</f>
        <v>0</v>
      </c>
      <c r="F49" s="250">
        <f>SUMIFS('Smlouvy, zakázky a jiné potřeby'!S$18:S$217,'Smlouvy, zakázky a jiné potřeby'!$H$18:$H$217,$B49)</f>
        <v>0</v>
      </c>
      <c r="G49" s="250">
        <f>SUMIFS('Smlouvy, zakázky a jiné potřeby'!T$18:T$217,'Smlouvy, zakázky a jiné potřeby'!$H$18:$H$217,$B49)</f>
        <v>0</v>
      </c>
      <c r="H49" s="250">
        <f>SUMIFS('Smlouvy, zakázky a jiné potřeby'!U$18:U$217,'Smlouvy, zakázky a jiné potřeby'!$H$18:$H$217,$B49)</f>
        <v>0</v>
      </c>
      <c r="I49" s="250">
        <f>SUMIFS('Smlouvy, zakázky a jiné potřeby'!V$18:V$217,'Smlouvy, zakázky a jiné potřeby'!$H$18:$H$217,$B49)</f>
        <v>0</v>
      </c>
      <c r="J49" s="250">
        <f>SUMIFS('Smlouvy, zakázky a jiné potřeby'!W$18:W$217,'Smlouvy, zakázky a jiné potřeby'!$H$18:$H$217,$B49)</f>
        <v>0</v>
      </c>
      <c r="K49" s="250">
        <f>SUMIFS('Smlouvy, zakázky a jiné potřeby'!X$18:X$217,'Smlouvy, zakázky a jiné potřeby'!$H$18:$H$217,$B49)</f>
        <v>0</v>
      </c>
    </row>
    <row r="50" spans="1:11" ht="24" x14ac:dyDescent="0.25">
      <c r="A50" s="216" t="s">
        <v>106</v>
      </c>
      <c r="B50" s="187" t="s">
        <v>31</v>
      </c>
      <c r="C50" s="208">
        <f t="shared" si="3"/>
        <v>0</v>
      </c>
      <c r="D50" s="250">
        <f>SUMIFS('Smlouvy, zakázky a jiné potřeby'!Q$18:Q$217,'Smlouvy, zakázky a jiné potřeby'!$H$18:$H$217,$B50)</f>
        <v>0</v>
      </c>
      <c r="E50" s="250">
        <f>SUMIFS('Smlouvy, zakázky a jiné potřeby'!R$18:R$217,'Smlouvy, zakázky a jiné potřeby'!$H$18:$H$217,$B50)</f>
        <v>0</v>
      </c>
      <c r="F50" s="250">
        <f>SUMIFS('Smlouvy, zakázky a jiné potřeby'!S$18:S$217,'Smlouvy, zakázky a jiné potřeby'!$H$18:$H$217,$B50)</f>
        <v>0</v>
      </c>
      <c r="G50" s="250">
        <f>SUMIFS('Smlouvy, zakázky a jiné potřeby'!T$18:T$217,'Smlouvy, zakázky a jiné potřeby'!$H$18:$H$217,$B50)</f>
        <v>0</v>
      </c>
      <c r="H50" s="250">
        <f>SUMIFS('Smlouvy, zakázky a jiné potřeby'!U$18:U$217,'Smlouvy, zakázky a jiné potřeby'!$H$18:$H$217,$B50)</f>
        <v>0</v>
      </c>
      <c r="I50" s="250">
        <f>SUMIFS('Smlouvy, zakázky a jiné potřeby'!V$18:V$217,'Smlouvy, zakázky a jiné potřeby'!$H$18:$H$217,$B50)</f>
        <v>0</v>
      </c>
      <c r="J50" s="250">
        <f>SUMIFS('Smlouvy, zakázky a jiné potřeby'!W$18:W$217,'Smlouvy, zakázky a jiné potřeby'!$H$18:$H$217,$B50)</f>
        <v>0</v>
      </c>
      <c r="K50" s="250">
        <f>SUMIFS('Smlouvy, zakázky a jiné potřeby'!X$18:X$217,'Smlouvy, zakázky a jiné potřeby'!$H$18:$H$217,$B50)</f>
        <v>0</v>
      </c>
    </row>
    <row r="51" spans="1:11" ht="24" x14ac:dyDescent="0.25">
      <c r="A51" s="216" t="s">
        <v>106</v>
      </c>
      <c r="B51" s="187" t="s">
        <v>32</v>
      </c>
      <c r="C51" s="208">
        <f t="shared" si="3"/>
        <v>0</v>
      </c>
      <c r="D51" s="250">
        <f>SUMIFS('Smlouvy, zakázky a jiné potřeby'!Q$18:Q$217,'Smlouvy, zakázky a jiné potřeby'!$H$18:$H$217,$B51)</f>
        <v>0</v>
      </c>
      <c r="E51" s="250">
        <f>SUMIFS('Smlouvy, zakázky a jiné potřeby'!R$18:R$217,'Smlouvy, zakázky a jiné potřeby'!$H$18:$H$217,$B51)</f>
        <v>0</v>
      </c>
      <c r="F51" s="250">
        <f>SUMIFS('Smlouvy, zakázky a jiné potřeby'!S$18:S$217,'Smlouvy, zakázky a jiné potřeby'!$H$18:$H$217,$B51)</f>
        <v>0</v>
      </c>
      <c r="G51" s="250">
        <f>SUMIFS('Smlouvy, zakázky a jiné potřeby'!T$18:T$217,'Smlouvy, zakázky a jiné potřeby'!$H$18:$H$217,$B51)</f>
        <v>0</v>
      </c>
      <c r="H51" s="250">
        <f>SUMIFS('Smlouvy, zakázky a jiné potřeby'!U$18:U$217,'Smlouvy, zakázky a jiné potřeby'!$H$18:$H$217,$B51)</f>
        <v>0</v>
      </c>
      <c r="I51" s="250">
        <f>SUMIFS('Smlouvy, zakázky a jiné potřeby'!V$18:V$217,'Smlouvy, zakázky a jiné potřeby'!$H$18:$H$217,$B51)</f>
        <v>0</v>
      </c>
      <c r="J51" s="250">
        <f>SUMIFS('Smlouvy, zakázky a jiné potřeby'!W$18:W$217,'Smlouvy, zakázky a jiné potřeby'!$H$18:$H$217,$B51)</f>
        <v>0</v>
      </c>
      <c r="K51" s="250">
        <f>SUMIFS('Smlouvy, zakázky a jiné potřeby'!X$18:X$217,'Smlouvy, zakázky a jiné potřeby'!$H$18:$H$217,$B51)</f>
        <v>0</v>
      </c>
    </row>
    <row r="52" spans="1:11" ht="24" x14ac:dyDescent="0.25">
      <c r="A52" s="216" t="s">
        <v>106</v>
      </c>
      <c r="B52" s="187" t="s">
        <v>33</v>
      </c>
      <c r="C52" s="208">
        <f t="shared" si="3"/>
        <v>0</v>
      </c>
      <c r="D52" s="250">
        <f>SUMIFS('Smlouvy, zakázky a jiné potřeby'!Q$18:Q$217,'Smlouvy, zakázky a jiné potřeby'!$H$18:$H$217,$B52)</f>
        <v>0</v>
      </c>
      <c r="E52" s="250">
        <f>SUMIFS('Smlouvy, zakázky a jiné potřeby'!R$18:R$217,'Smlouvy, zakázky a jiné potřeby'!$H$18:$H$217,$B52)</f>
        <v>0</v>
      </c>
      <c r="F52" s="250">
        <f>SUMIFS('Smlouvy, zakázky a jiné potřeby'!S$18:S$217,'Smlouvy, zakázky a jiné potřeby'!$H$18:$H$217,$B52)</f>
        <v>0</v>
      </c>
      <c r="G52" s="250">
        <f>SUMIFS('Smlouvy, zakázky a jiné potřeby'!T$18:T$217,'Smlouvy, zakázky a jiné potřeby'!$H$18:$H$217,$B52)</f>
        <v>0</v>
      </c>
      <c r="H52" s="250">
        <f>SUMIFS('Smlouvy, zakázky a jiné potřeby'!U$18:U$217,'Smlouvy, zakázky a jiné potřeby'!$H$18:$H$217,$B52)</f>
        <v>0</v>
      </c>
      <c r="I52" s="250">
        <f>SUMIFS('Smlouvy, zakázky a jiné potřeby'!V$18:V$217,'Smlouvy, zakázky a jiné potřeby'!$H$18:$H$217,$B52)</f>
        <v>0</v>
      </c>
      <c r="J52" s="250">
        <f>SUMIFS('Smlouvy, zakázky a jiné potřeby'!W$18:W$217,'Smlouvy, zakázky a jiné potřeby'!$H$18:$H$217,$B52)</f>
        <v>0</v>
      </c>
      <c r="K52" s="250">
        <f>SUMIFS('Smlouvy, zakázky a jiné potřeby'!X$18:X$217,'Smlouvy, zakázky a jiné potřeby'!$H$18:$H$217,$B52)</f>
        <v>0</v>
      </c>
    </row>
    <row r="53" spans="1:11" ht="24" x14ac:dyDescent="0.25">
      <c r="A53" s="216" t="s">
        <v>106</v>
      </c>
      <c r="B53" s="187" t="s">
        <v>34</v>
      </c>
      <c r="C53" s="208">
        <f t="shared" si="3"/>
        <v>0</v>
      </c>
      <c r="D53" s="250">
        <f>SUMIFS('Smlouvy, zakázky a jiné potřeby'!Q$18:Q$217,'Smlouvy, zakázky a jiné potřeby'!$H$18:$H$217,$B53)</f>
        <v>0</v>
      </c>
      <c r="E53" s="250">
        <f>SUMIFS('Smlouvy, zakázky a jiné potřeby'!R$18:R$217,'Smlouvy, zakázky a jiné potřeby'!$H$18:$H$217,$B53)</f>
        <v>0</v>
      </c>
      <c r="F53" s="250">
        <f>SUMIFS('Smlouvy, zakázky a jiné potřeby'!S$18:S$217,'Smlouvy, zakázky a jiné potřeby'!$H$18:$H$217,$B53)</f>
        <v>0</v>
      </c>
      <c r="G53" s="250">
        <f>SUMIFS('Smlouvy, zakázky a jiné potřeby'!T$18:T$217,'Smlouvy, zakázky a jiné potřeby'!$H$18:$H$217,$B53)</f>
        <v>0</v>
      </c>
      <c r="H53" s="250">
        <f>SUMIFS('Smlouvy, zakázky a jiné potřeby'!U$18:U$217,'Smlouvy, zakázky a jiné potřeby'!$H$18:$H$217,$B53)</f>
        <v>0</v>
      </c>
      <c r="I53" s="250">
        <f>SUMIFS('Smlouvy, zakázky a jiné potřeby'!V$18:V$217,'Smlouvy, zakázky a jiné potřeby'!$H$18:$H$217,$B53)</f>
        <v>0</v>
      </c>
      <c r="J53" s="250">
        <f>SUMIFS('Smlouvy, zakázky a jiné potřeby'!W$18:W$217,'Smlouvy, zakázky a jiné potřeby'!$H$18:$H$217,$B53)</f>
        <v>0</v>
      </c>
      <c r="K53" s="250">
        <f>SUMIFS('Smlouvy, zakázky a jiné potřeby'!X$18:X$217,'Smlouvy, zakázky a jiné potřeby'!$H$18:$H$217,$B53)</f>
        <v>0</v>
      </c>
    </row>
    <row r="54" spans="1:11" ht="24" x14ac:dyDescent="0.25">
      <c r="A54" s="216" t="s">
        <v>106</v>
      </c>
      <c r="B54" s="187" t="s">
        <v>35</v>
      </c>
      <c r="C54" s="208">
        <f t="shared" si="3"/>
        <v>0</v>
      </c>
      <c r="D54" s="250">
        <f>SUMIFS('Smlouvy, zakázky a jiné potřeby'!Q$18:Q$217,'Smlouvy, zakázky a jiné potřeby'!$H$18:$H$217,$B54)</f>
        <v>0</v>
      </c>
      <c r="E54" s="250">
        <f>SUMIFS('Smlouvy, zakázky a jiné potřeby'!R$18:R$217,'Smlouvy, zakázky a jiné potřeby'!$H$18:$H$217,$B54)</f>
        <v>0</v>
      </c>
      <c r="F54" s="250">
        <f>SUMIFS('Smlouvy, zakázky a jiné potřeby'!S$18:S$217,'Smlouvy, zakázky a jiné potřeby'!$H$18:$H$217,$B54)</f>
        <v>0</v>
      </c>
      <c r="G54" s="250">
        <f>SUMIFS('Smlouvy, zakázky a jiné potřeby'!T$18:T$217,'Smlouvy, zakázky a jiné potřeby'!$H$18:$H$217,$B54)</f>
        <v>0</v>
      </c>
      <c r="H54" s="250">
        <f>SUMIFS('Smlouvy, zakázky a jiné potřeby'!U$18:U$217,'Smlouvy, zakázky a jiné potřeby'!$H$18:$H$217,$B54)</f>
        <v>0</v>
      </c>
      <c r="I54" s="250">
        <f>SUMIFS('Smlouvy, zakázky a jiné potřeby'!V$18:V$217,'Smlouvy, zakázky a jiné potřeby'!$H$18:$H$217,$B54)</f>
        <v>0</v>
      </c>
      <c r="J54" s="250">
        <f>SUMIFS('Smlouvy, zakázky a jiné potřeby'!W$18:W$217,'Smlouvy, zakázky a jiné potřeby'!$H$18:$H$217,$B54)</f>
        <v>0</v>
      </c>
      <c r="K54" s="250">
        <f>SUMIFS('Smlouvy, zakázky a jiné potřeby'!X$18:X$217,'Smlouvy, zakázky a jiné potřeby'!$H$18:$H$217,$B54)</f>
        <v>0</v>
      </c>
    </row>
    <row r="55" spans="1:11" ht="24" x14ac:dyDescent="0.25">
      <c r="A55" s="216" t="s">
        <v>106</v>
      </c>
      <c r="B55" s="187" t="s">
        <v>36</v>
      </c>
      <c r="C55" s="208">
        <f t="shared" si="3"/>
        <v>0</v>
      </c>
      <c r="D55" s="250">
        <f>SUMIFS('Smlouvy, zakázky a jiné potřeby'!Q$18:Q$217,'Smlouvy, zakázky a jiné potřeby'!$H$18:$H$217,$B55)</f>
        <v>0</v>
      </c>
      <c r="E55" s="250">
        <f>SUMIFS('Smlouvy, zakázky a jiné potřeby'!R$18:R$217,'Smlouvy, zakázky a jiné potřeby'!$H$18:$H$217,$B55)</f>
        <v>0</v>
      </c>
      <c r="F55" s="250">
        <f>SUMIFS('Smlouvy, zakázky a jiné potřeby'!S$18:S$217,'Smlouvy, zakázky a jiné potřeby'!$H$18:$H$217,$B55)</f>
        <v>0</v>
      </c>
      <c r="G55" s="250">
        <f>SUMIFS('Smlouvy, zakázky a jiné potřeby'!T$18:T$217,'Smlouvy, zakázky a jiné potřeby'!$H$18:$H$217,$B55)</f>
        <v>0</v>
      </c>
      <c r="H55" s="250">
        <f>SUMIFS('Smlouvy, zakázky a jiné potřeby'!U$18:U$217,'Smlouvy, zakázky a jiné potřeby'!$H$18:$H$217,$B55)</f>
        <v>0</v>
      </c>
      <c r="I55" s="250">
        <f>SUMIFS('Smlouvy, zakázky a jiné potřeby'!V$18:V$217,'Smlouvy, zakázky a jiné potřeby'!$H$18:$H$217,$B55)</f>
        <v>0</v>
      </c>
      <c r="J55" s="250">
        <f>SUMIFS('Smlouvy, zakázky a jiné potřeby'!W$18:W$217,'Smlouvy, zakázky a jiné potřeby'!$H$18:$H$217,$B55)</f>
        <v>0</v>
      </c>
      <c r="K55" s="250">
        <f>SUMIFS('Smlouvy, zakázky a jiné potřeby'!X$18:X$217,'Smlouvy, zakázky a jiné potřeby'!$H$18:$H$217,$B55)</f>
        <v>0</v>
      </c>
    </row>
    <row r="56" spans="1:11" ht="24" x14ac:dyDescent="0.25">
      <c r="A56" s="216" t="s">
        <v>106</v>
      </c>
      <c r="B56" s="187" t="s">
        <v>37</v>
      </c>
      <c r="C56" s="208">
        <f t="shared" si="3"/>
        <v>0</v>
      </c>
      <c r="D56" s="250">
        <f>SUMIFS('Smlouvy, zakázky a jiné potřeby'!Q$18:Q$217,'Smlouvy, zakázky a jiné potřeby'!$H$18:$H$217,$B56)</f>
        <v>0</v>
      </c>
      <c r="E56" s="250">
        <f>SUMIFS('Smlouvy, zakázky a jiné potřeby'!R$18:R$217,'Smlouvy, zakázky a jiné potřeby'!$H$18:$H$217,$B56)</f>
        <v>0</v>
      </c>
      <c r="F56" s="250">
        <f>SUMIFS('Smlouvy, zakázky a jiné potřeby'!S$18:S$217,'Smlouvy, zakázky a jiné potřeby'!$H$18:$H$217,$B56)</f>
        <v>0</v>
      </c>
      <c r="G56" s="250">
        <f>SUMIFS('Smlouvy, zakázky a jiné potřeby'!T$18:T$217,'Smlouvy, zakázky a jiné potřeby'!$H$18:$H$217,$B56)</f>
        <v>0</v>
      </c>
      <c r="H56" s="250">
        <f>SUMIFS('Smlouvy, zakázky a jiné potřeby'!U$18:U$217,'Smlouvy, zakázky a jiné potřeby'!$H$18:$H$217,$B56)</f>
        <v>0</v>
      </c>
      <c r="I56" s="250">
        <f>SUMIFS('Smlouvy, zakázky a jiné potřeby'!V$18:V$217,'Smlouvy, zakázky a jiné potřeby'!$H$18:$H$217,$B56)</f>
        <v>0</v>
      </c>
      <c r="J56" s="250">
        <f>SUMIFS('Smlouvy, zakázky a jiné potřeby'!W$18:W$217,'Smlouvy, zakázky a jiné potřeby'!$H$18:$H$217,$B56)</f>
        <v>0</v>
      </c>
      <c r="K56" s="250">
        <f>SUMIFS('Smlouvy, zakázky a jiné potřeby'!X$18:X$217,'Smlouvy, zakázky a jiné potřeby'!$H$18:$H$217,$B56)</f>
        <v>0</v>
      </c>
    </row>
    <row r="57" spans="1:11" ht="24" x14ac:dyDescent="0.25">
      <c r="A57" s="216" t="s">
        <v>106</v>
      </c>
      <c r="B57" s="187" t="s">
        <v>38</v>
      </c>
      <c r="C57" s="208">
        <f t="shared" si="3"/>
        <v>0</v>
      </c>
      <c r="D57" s="250">
        <f>SUMIFS('Smlouvy, zakázky a jiné potřeby'!Q$18:Q$217,'Smlouvy, zakázky a jiné potřeby'!$H$18:$H$217,$B57)</f>
        <v>0</v>
      </c>
      <c r="E57" s="250">
        <f>SUMIFS('Smlouvy, zakázky a jiné potřeby'!R$18:R$217,'Smlouvy, zakázky a jiné potřeby'!$H$18:$H$217,$B57)</f>
        <v>0</v>
      </c>
      <c r="F57" s="250">
        <f>SUMIFS('Smlouvy, zakázky a jiné potřeby'!S$18:S$217,'Smlouvy, zakázky a jiné potřeby'!$H$18:$H$217,$B57)</f>
        <v>0</v>
      </c>
      <c r="G57" s="250">
        <f>SUMIFS('Smlouvy, zakázky a jiné potřeby'!T$18:T$217,'Smlouvy, zakázky a jiné potřeby'!$H$18:$H$217,$B57)</f>
        <v>0</v>
      </c>
      <c r="H57" s="250">
        <f>SUMIFS('Smlouvy, zakázky a jiné potřeby'!U$18:U$217,'Smlouvy, zakázky a jiné potřeby'!$H$18:$H$217,$B57)</f>
        <v>0</v>
      </c>
      <c r="I57" s="250">
        <f>SUMIFS('Smlouvy, zakázky a jiné potřeby'!V$18:V$217,'Smlouvy, zakázky a jiné potřeby'!$H$18:$H$217,$B57)</f>
        <v>0</v>
      </c>
      <c r="J57" s="250">
        <f>SUMIFS('Smlouvy, zakázky a jiné potřeby'!W$18:W$217,'Smlouvy, zakázky a jiné potřeby'!$H$18:$H$217,$B57)</f>
        <v>0</v>
      </c>
      <c r="K57" s="250">
        <f>SUMIFS('Smlouvy, zakázky a jiné potřeby'!X$18:X$217,'Smlouvy, zakázky a jiné potřeby'!$H$18:$H$217,$B57)</f>
        <v>0</v>
      </c>
    </row>
    <row r="58" spans="1:11" ht="24" x14ac:dyDescent="0.25">
      <c r="A58" s="216" t="s">
        <v>106</v>
      </c>
      <c r="B58" s="187" t="s">
        <v>39</v>
      </c>
      <c r="C58" s="208">
        <f t="shared" si="3"/>
        <v>0</v>
      </c>
      <c r="D58" s="250">
        <f>SUMIFS('Smlouvy, zakázky a jiné potřeby'!Q$18:Q$217,'Smlouvy, zakázky a jiné potřeby'!$H$18:$H$217,$B58)</f>
        <v>0</v>
      </c>
      <c r="E58" s="250">
        <f>SUMIFS('Smlouvy, zakázky a jiné potřeby'!R$18:R$217,'Smlouvy, zakázky a jiné potřeby'!$H$18:$H$217,$B58)</f>
        <v>0</v>
      </c>
      <c r="F58" s="250">
        <f>SUMIFS('Smlouvy, zakázky a jiné potřeby'!S$18:S$217,'Smlouvy, zakázky a jiné potřeby'!$H$18:$H$217,$B58)</f>
        <v>0</v>
      </c>
      <c r="G58" s="250">
        <f>SUMIFS('Smlouvy, zakázky a jiné potřeby'!T$18:T$217,'Smlouvy, zakázky a jiné potřeby'!$H$18:$H$217,$B58)</f>
        <v>0</v>
      </c>
      <c r="H58" s="250">
        <f>SUMIFS('Smlouvy, zakázky a jiné potřeby'!U$18:U$217,'Smlouvy, zakázky a jiné potřeby'!$H$18:$H$217,$B58)</f>
        <v>0</v>
      </c>
      <c r="I58" s="250">
        <f>SUMIFS('Smlouvy, zakázky a jiné potřeby'!V$18:V$217,'Smlouvy, zakázky a jiné potřeby'!$H$18:$H$217,$B58)</f>
        <v>0</v>
      </c>
      <c r="J58" s="250">
        <f>SUMIFS('Smlouvy, zakázky a jiné potřeby'!W$18:W$217,'Smlouvy, zakázky a jiné potřeby'!$H$18:$H$217,$B58)</f>
        <v>0</v>
      </c>
      <c r="K58" s="250">
        <f>SUMIFS('Smlouvy, zakázky a jiné potřeby'!X$18:X$217,'Smlouvy, zakázky a jiné potřeby'!$H$18:$H$217,$B58)</f>
        <v>0</v>
      </c>
    </row>
    <row r="59" spans="1:11" ht="24" x14ac:dyDescent="0.25">
      <c r="A59" s="216" t="s">
        <v>106</v>
      </c>
      <c r="B59" s="187" t="s">
        <v>40</v>
      </c>
      <c r="C59" s="208">
        <f t="shared" si="3"/>
        <v>0</v>
      </c>
      <c r="D59" s="250">
        <f>SUMIFS('Smlouvy, zakázky a jiné potřeby'!Q$18:Q$217,'Smlouvy, zakázky a jiné potřeby'!$H$18:$H$217,$B59)</f>
        <v>0</v>
      </c>
      <c r="E59" s="250">
        <f>SUMIFS('Smlouvy, zakázky a jiné potřeby'!R$18:R$217,'Smlouvy, zakázky a jiné potřeby'!$H$18:$H$217,$B59)</f>
        <v>0</v>
      </c>
      <c r="F59" s="250">
        <f>SUMIFS('Smlouvy, zakázky a jiné potřeby'!S$18:S$217,'Smlouvy, zakázky a jiné potřeby'!$H$18:$H$217,$B59)</f>
        <v>0</v>
      </c>
      <c r="G59" s="250">
        <f>SUMIFS('Smlouvy, zakázky a jiné potřeby'!T$18:T$217,'Smlouvy, zakázky a jiné potřeby'!$H$18:$H$217,$B59)</f>
        <v>0</v>
      </c>
      <c r="H59" s="250">
        <f>SUMIFS('Smlouvy, zakázky a jiné potřeby'!U$18:U$217,'Smlouvy, zakázky a jiné potřeby'!$H$18:$H$217,$B59)</f>
        <v>0</v>
      </c>
      <c r="I59" s="250">
        <f>SUMIFS('Smlouvy, zakázky a jiné potřeby'!V$18:V$217,'Smlouvy, zakázky a jiné potřeby'!$H$18:$H$217,$B59)</f>
        <v>0</v>
      </c>
      <c r="J59" s="250">
        <f>SUMIFS('Smlouvy, zakázky a jiné potřeby'!W$18:W$217,'Smlouvy, zakázky a jiné potřeby'!$H$18:$H$217,$B59)</f>
        <v>0</v>
      </c>
      <c r="K59" s="250">
        <f>SUMIFS('Smlouvy, zakázky a jiné potřeby'!X$18:X$217,'Smlouvy, zakázky a jiné potřeby'!$H$18:$H$217,$B59)</f>
        <v>0</v>
      </c>
    </row>
    <row r="60" spans="1:11" x14ac:dyDescent="0.25">
      <c r="A60" s="216" t="s">
        <v>106</v>
      </c>
      <c r="B60" s="187" t="s">
        <v>41</v>
      </c>
      <c r="C60" s="208">
        <f t="shared" si="3"/>
        <v>0</v>
      </c>
      <c r="D60" s="250">
        <f>SUMIFS('Smlouvy, zakázky a jiné potřeby'!Q$18:Q$217,'Smlouvy, zakázky a jiné potřeby'!$H$18:$H$217,$B60)</f>
        <v>0</v>
      </c>
      <c r="E60" s="250">
        <f>SUMIFS('Smlouvy, zakázky a jiné potřeby'!R$18:R$217,'Smlouvy, zakázky a jiné potřeby'!$H$18:$H$217,$B60)</f>
        <v>0</v>
      </c>
      <c r="F60" s="250">
        <f>SUMIFS('Smlouvy, zakázky a jiné potřeby'!S$18:S$217,'Smlouvy, zakázky a jiné potřeby'!$H$18:$H$217,$B60)</f>
        <v>0</v>
      </c>
      <c r="G60" s="250">
        <f>SUMIFS('Smlouvy, zakázky a jiné potřeby'!T$18:T$217,'Smlouvy, zakázky a jiné potřeby'!$H$18:$H$217,$B60)</f>
        <v>0</v>
      </c>
      <c r="H60" s="250">
        <f>SUMIFS('Smlouvy, zakázky a jiné potřeby'!U$18:U$217,'Smlouvy, zakázky a jiné potřeby'!$H$18:$H$217,$B60)</f>
        <v>0</v>
      </c>
      <c r="I60" s="250">
        <f>SUMIFS('Smlouvy, zakázky a jiné potřeby'!V$18:V$217,'Smlouvy, zakázky a jiné potřeby'!$H$18:$H$217,$B60)</f>
        <v>0</v>
      </c>
      <c r="J60" s="250">
        <f>SUMIFS('Smlouvy, zakázky a jiné potřeby'!W$18:W$217,'Smlouvy, zakázky a jiné potřeby'!$H$18:$H$217,$B60)</f>
        <v>0</v>
      </c>
      <c r="K60" s="250">
        <f>SUMIFS('Smlouvy, zakázky a jiné potřeby'!X$18:X$217,'Smlouvy, zakázky a jiné potřeby'!$H$18:$H$217,$B60)</f>
        <v>0</v>
      </c>
    </row>
    <row r="61" spans="1:11" ht="24" x14ac:dyDescent="0.25">
      <c r="A61" s="216" t="s">
        <v>106</v>
      </c>
      <c r="B61" s="187" t="s">
        <v>407</v>
      </c>
      <c r="C61" s="208">
        <f t="shared" si="3"/>
        <v>0</v>
      </c>
      <c r="D61" s="250">
        <f>SUMIFS('Smlouvy, zakázky a jiné potřeby'!Q$18:Q$217,'Smlouvy, zakázky a jiné potřeby'!$H$18:$H$217,$B61)</f>
        <v>0</v>
      </c>
      <c r="E61" s="250">
        <f>SUMIFS('Smlouvy, zakázky a jiné potřeby'!R$18:R$217,'Smlouvy, zakázky a jiné potřeby'!$H$18:$H$217,$B61)</f>
        <v>0</v>
      </c>
      <c r="F61" s="250">
        <f>SUMIFS('Smlouvy, zakázky a jiné potřeby'!S$18:S$217,'Smlouvy, zakázky a jiné potřeby'!$H$18:$H$217,$B61)</f>
        <v>0</v>
      </c>
      <c r="G61" s="250">
        <f>SUMIFS('Smlouvy, zakázky a jiné potřeby'!T$18:T$217,'Smlouvy, zakázky a jiné potřeby'!$H$18:$H$217,$B61)</f>
        <v>0</v>
      </c>
      <c r="H61" s="250">
        <f>SUMIFS('Smlouvy, zakázky a jiné potřeby'!U$18:U$217,'Smlouvy, zakázky a jiné potřeby'!$H$18:$H$217,$B61)</f>
        <v>0</v>
      </c>
      <c r="I61" s="250">
        <f>SUMIFS('Smlouvy, zakázky a jiné potřeby'!V$18:V$217,'Smlouvy, zakázky a jiné potřeby'!$H$18:$H$217,$B61)</f>
        <v>0</v>
      </c>
      <c r="J61" s="250">
        <f>SUMIFS('Smlouvy, zakázky a jiné potřeby'!W$18:W$217,'Smlouvy, zakázky a jiné potřeby'!$H$18:$H$217,$B61)</f>
        <v>0</v>
      </c>
      <c r="K61" s="250">
        <f>SUMIFS('Smlouvy, zakázky a jiné potřeby'!X$18:X$217,'Smlouvy, zakázky a jiné potřeby'!$H$18:$H$217,$B61)</f>
        <v>0</v>
      </c>
    </row>
    <row r="62" spans="1:11" ht="24" x14ac:dyDescent="0.25">
      <c r="A62" s="216" t="s">
        <v>106</v>
      </c>
      <c r="B62" s="187" t="s">
        <v>42</v>
      </c>
      <c r="C62" s="208">
        <f t="shared" si="3"/>
        <v>0</v>
      </c>
      <c r="D62" s="250">
        <f>SUMIFS('Smlouvy, zakázky a jiné potřeby'!Q$18:Q$217,'Smlouvy, zakázky a jiné potřeby'!$H$18:$H$217,$B62)</f>
        <v>0</v>
      </c>
      <c r="E62" s="250">
        <f>SUMIFS('Smlouvy, zakázky a jiné potřeby'!R$18:R$217,'Smlouvy, zakázky a jiné potřeby'!$H$18:$H$217,$B62)</f>
        <v>0</v>
      </c>
      <c r="F62" s="250">
        <f>SUMIFS('Smlouvy, zakázky a jiné potřeby'!S$18:S$217,'Smlouvy, zakázky a jiné potřeby'!$H$18:$H$217,$B62)</f>
        <v>0</v>
      </c>
      <c r="G62" s="250">
        <f>SUMIFS('Smlouvy, zakázky a jiné potřeby'!T$18:T$217,'Smlouvy, zakázky a jiné potřeby'!$H$18:$H$217,$B62)</f>
        <v>0</v>
      </c>
      <c r="H62" s="250">
        <f>SUMIFS('Smlouvy, zakázky a jiné potřeby'!U$18:U$217,'Smlouvy, zakázky a jiné potřeby'!$H$18:$H$217,$B62)</f>
        <v>0</v>
      </c>
      <c r="I62" s="250">
        <f>SUMIFS('Smlouvy, zakázky a jiné potřeby'!V$18:V$217,'Smlouvy, zakázky a jiné potřeby'!$H$18:$H$217,$B62)</f>
        <v>0</v>
      </c>
      <c r="J62" s="250">
        <f>SUMIFS('Smlouvy, zakázky a jiné potřeby'!W$18:W$217,'Smlouvy, zakázky a jiné potřeby'!$H$18:$H$217,$B62)</f>
        <v>0</v>
      </c>
      <c r="K62" s="250">
        <f>SUMIFS('Smlouvy, zakázky a jiné potřeby'!X$18:X$217,'Smlouvy, zakázky a jiné potřeby'!$H$18:$H$217,$B62)</f>
        <v>0</v>
      </c>
    </row>
    <row r="63" spans="1:11" ht="24" x14ac:dyDescent="0.25">
      <c r="A63" s="216" t="s">
        <v>106</v>
      </c>
      <c r="B63" s="187" t="s">
        <v>43</v>
      </c>
      <c r="C63" s="208">
        <f t="shared" si="3"/>
        <v>0</v>
      </c>
      <c r="D63" s="250">
        <f>SUMIFS('Smlouvy, zakázky a jiné potřeby'!Q$18:Q$217,'Smlouvy, zakázky a jiné potřeby'!$H$18:$H$217,$B63)</f>
        <v>0</v>
      </c>
      <c r="E63" s="250">
        <f>SUMIFS('Smlouvy, zakázky a jiné potřeby'!R$18:R$217,'Smlouvy, zakázky a jiné potřeby'!$H$18:$H$217,$B63)</f>
        <v>0</v>
      </c>
      <c r="F63" s="250">
        <f>SUMIFS('Smlouvy, zakázky a jiné potřeby'!S$18:S$217,'Smlouvy, zakázky a jiné potřeby'!$H$18:$H$217,$B63)</f>
        <v>0</v>
      </c>
      <c r="G63" s="250">
        <f>SUMIFS('Smlouvy, zakázky a jiné potřeby'!T$18:T$217,'Smlouvy, zakázky a jiné potřeby'!$H$18:$H$217,$B63)</f>
        <v>0</v>
      </c>
      <c r="H63" s="250">
        <f>SUMIFS('Smlouvy, zakázky a jiné potřeby'!U$18:U$217,'Smlouvy, zakázky a jiné potřeby'!$H$18:$H$217,$B63)</f>
        <v>0</v>
      </c>
      <c r="I63" s="250">
        <f>SUMIFS('Smlouvy, zakázky a jiné potřeby'!V$18:V$217,'Smlouvy, zakázky a jiné potřeby'!$H$18:$H$217,$B63)</f>
        <v>0</v>
      </c>
      <c r="J63" s="250">
        <f>SUMIFS('Smlouvy, zakázky a jiné potřeby'!W$18:W$217,'Smlouvy, zakázky a jiné potřeby'!$H$18:$H$217,$B63)</f>
        <v>0</v>
      </c>
      <c r="K63" s="250">
        <f>SUMIFS('Smlouvy, zakázky a jiné potřeby'!X$18:X$217,'Smlouvy, zakázky a jiné potřeby'!$H$18:$H$217,$B63)</f>
        <v>0</v>
      </c>
    </row>
    <row r="64" spans="1:11" x14ac:dyDescent="0.25">
      <c r="A64" s="216" t="s">
        <v>106</v>
      </c>
      <c r="B64" s="187" t="s">
        <v>44</v>
      </c>
      <c r="C64" s="208">
        <f t="shared" si="3"/>
        <v>0</v>
      </c>
      <c r="D64" s="250">
        <f>SUMIFS('Smlouvy, zakázky a jiné potřeby'!Q$18:Q$217,'Smlouvy, zakázky a jiné potřeby'!$H$18:$H$217,$B64)</f>
        <v>0</v>
      </c>
      <c r="E64" s="250">
        <f>SUMIFS('Smlouvy, zakázky a jiné potřeby'!R$18:R$217,'Smlouvy, zakázky a jiné potřeby'!$H$18:$H$217,$B64)</f>
        <v>0</v>
      </c>
      <c r="F64" s="250">
        <f>SUMIFS('Smlouvy, zakázky a jiné potřeby'!S$18:S$217,'Smlouvy, zakázky a jiné potřeby'!$H$18:$H$217,$B64)</f>
        <v>0</v>
      </c>
      <c r="G64" s="250">
        <f>SUMIFS('Smlouvy, zakázky a jiné potřeby'!T$18:T$217,'Smlouvy, zakázky a jiné potřeby'!$H$18:$H$217,$B64)</f>
        <v>0</v>
      </c>
      <c r="H64" s="250">
        <f>SUMIFS('Smlouvy, zakázky a jiné potřeby'!U$18:U$217,'Smlouvy, zakázky a jiné potřeby'!$H$18:$H$217,$B64)</f>
        <v>0</v>
      </c>
      <c r="I64" s="250">
        <f>SUMIFS('Smlouvy, zakázky a jiné potřeby'!V$18:V$217,'Smlouvy, zakázky a jiné potřeby'!$H$18:$H$217,$B64)</f>
        <v>0</v>
      </c>
      <c r="J64" s="250">
        <f>SUMIFS('Smlouvy, zakázky a jiné potřeby'!W$18:W$217,'Smlouvy, zakázky a jiné potřeby'!$H$18:$H$217,$B64)</f>
        <v>0</v>
      </c>
      <c r="K64" s="250">
        <f>SUMIFS('Smlouvy, zakázky a jiné potřeby'!X$18:X$217,'Smlouvy, zakázky a jiné potřeby'!$H$18:$H$217,$B64)</f>
        <v>0</v>
      </c>
    </row>
    <row r="65" spans="1:11" x14ac:dyDescent="0.25">
      <c r="A65" s="216" t="s">
        <v>106</v>
      </c>
      <c r="B65" s="187" t="s">
        <v>45</v>
      </c>
      <c r="C65" s="208">
        <f t="shared" si="3"/>
        <v>0</v>
      </c>
      <c r="D65" s="250">
        <f>SUMIFS('Smlouvy, zakázky a jiné potřeby'!Q$18:Q$217,'Smlouvy, zakázky a jiné potřeby'!$H$18:$H$217,$B65)</f>
        <v>0</v>
      </c>
      <c r="E65" s="250">
        <f>SUMIFS('Smlouvy, zakázky a jiné potřeby'!R$18:R$217,'Smlouvy, zakázky a jiné potřeby'!$H$18:$H$217,$B65)</f>
        <v>0</v>
      </c>
      <c r="F65" s="250">
        <f>SUMIFS('Smlouvy, zakázky a jiné potřeby'!S$18:S$217,'Smlouvy, zakázky a jiné potřeby'!$H$18:$H$217,$B65)</f>
        <v>0</v>
      </c>
      <c r="G65" s="250">
        <f>SUMIFS('Smlouvy, zakázky a jiné potřeby'!T$18:T$217,'Smlouvy, zakázky a jiné potřeby'!$H$18:$H$217,$B65)</f>
        <v>0</v>
      </c>
      <c r="H65" s="250">
        <f>SUMIFS('Smlouvy, zakázky a jiné potřeby'!U$18:U$217,'Smlouvy, zakázky a jiné potřeby'!$H$18:$H$217,$B65)</f>
        <v>0</v>
      </c>
      <c r="I65" s="250">
        <f>SUMIFS('Smlouvy, zakázky a jiné potřeby'!V$18:V$217,'Smlouvy, zakázky a jiné potřeby'!$H$18:$H$217,$B65)</f>
        <v>0</v>
      </c>
      <c r="J65" s="250">
        <f>SUMIFS('Smlouvy, zakázky a jiné potřeby'!W$18:W$217,'Smlouvy, zakázky a jiné potřeby'!$H$18:$H$217,$B65)</f>
        <v>0</v>
      </c>
      <c r="K65" s="250">
        <f>SUMIFS('Smlouvy, zakázky a jiné potřeby'!X$18:X$217,'Smlouvy, zakázky a jiné potřeby'!$H$18:$H$217,$B65)</f>
        <v>0</v>
      </c>
    </row>
    <row r="66" spans="1:11" ht="24" x14ac:dyDescent="0.25">
      <c r="A66" s="216" t="s">
        <v>106</v>
      </c>
      <c r="B66" s="187" t="s">
        <v>408</v>
      </c>
      <c r="C66" s="208">
        <f t="shared" si="3"/>
        <v>0</v>
      </c>
      <c r="D66" s="250">
        <f>SUMIFS('Smlouvy, zakázky a jiné potřeby'!Q$18:Q$217,'Smlouvy, zakázky a jiné potřeby'!$H$18:$H$217,$B66)</f>
        <v>0</v>
      </c>
      <c r="E66" s="250">
        <f>SUMIFS('Smlouvy, zakázky a jiné potřeby'!R$18:R$217,'Smlouvy, zakázky a jiné potřeby'!$H$18:$H$217,$B66)</f>
        <v>0</v>
      </c>
      <c r="F66" s="250">
        <f>SUMIFS('Smlouvy, zakázky a jiné potřeby'!S$18:S$217,'Smlouvy, zakázky a jiné potřeby'!$H$18:$H$217,$B66)</f>
        <v>0</v>
      </c>
      <c r="G66" s="250">
        <f>SUMIFS('Smlouvy, zakázky a jiné potřeby'!T$18:T$217,'Smlouvy, zakázky a jiné potřeby'!$H$18:$H$217,$B66)</f>
        <v>0</v>
      </c>
      <c r="H66" s="250">
        <f>SUMIFS('Smlouvy, zakázky a jiné potřeby'!U$18:U$217,'Smlouvy, zakázky a jiné potřeby'!$H$18:$H$217,$B66)</f>
        <v>0</v>
      </c>
      <c r="I66" s="250">
        <f>SUMIFS('Smlouvy, zakázky a jiné potřeby'!V$18:V$217,'Smlouvy, zakázky a jiné potřeby'!$H$18:$H$217,$B66)</f>
        <v>0</v>
      </c>
      <c r="J66" s="250">
        <f>SUMIFS('Smlouvy, zakázky a jiné potřeby'!W$18:W$217,'Smlouvy, zakázky a jiné potřeby'!$H$18:$H$217,$B66)</f>
        <v>0</v>
      </c>
      <c r="K66" s="250">
        <f>SUMIFS('Smlouvy, zakázky a jiné potřeby'!X$18:X$217,'Smlouvy, zakázky a jiné potřeby'!$H$18:$H$217,$B66)</f>
        <v>0</v>
      </c>
    </row>
    <row r="67" spans="1:11" s="235" customFormat="1" x14ac:dyDescent="0.25">
      <c r="A67" s="244"/>
      <c r="B67" s="244"/>
      <c r="C67" s="245"/>
      <c r="D67" s="244"/>
      <c r="E67" s="244"/>
      <c r="F67" s="244"/>
      <c r="G67" s="244"/>
      <c r="H67" s="244"/>
      <c r="I67" s="244"/>
      <c r="J67" s="244"/>
      <c r="K67" s="244"/>
    </row>
    <row r="68" spans="1:11" x14ac:dyDescent="0.25">
      <c r="A68" s="249" t="s">
        <v>450</v>
      </c>
      <c r="B68" s="244"/>
      <c r="C68" s="245"/>
      <c r="D68" s="244"/>
      <c r="E68" s="244"/>
      <c r="F68" s="244"/>
      <c r="G68" s="244"/>
      <c r="H68" s="244"/>
      <c r="I68" s="244"/>
      <c r="J68" s="244"/>
      <c r="K68" s="244"/>
    </row>
    <row r="69" spans="1:11" x14ac:dyDescent="0.25">
      <c r="A69" s="244"/>
      <c r="B69" s="244"/>
      <c r="C69" s="245"/>
      <c r="D69" s="244"/>
      <c r="E69" s="244"/>
      <c r="F69" s="244"/>
      <c r="G69" s="244"/>
      <c r="H69" s="244"/>
      <c r="I69" s="244"/>
      <c r="J69" s="244"/>
      <c r="K69" s="244"/>
    </row>
  </sheetData>
  <sheetProtection password="E21E" sheet="1" objects="1" scenarios="1" autoFilter="0"/>
  <autoFilter ref="A14:K66" xr:uid="{00000000-0009-0000-0000-000006000000}"/>
  <conditionalFormatting sqref="B5">
    <cfRule type="containsText" dxfId="26" priority="1" operator="containsText" text="bilanci">
      <formula>NOT(ISERROR(SEARCH("bilanci",B5)))</formula>
    </cfRule>
    <cfRule type="cellIs" dxfId="25" priority="2" operator="equal">
      <formula>"OK"</formula>
    </cfRule>
  </conditionalFormatting>
  <dataValidations count="3">
    <dataValidation type="list" allowBlank="1" showInputMessage="1" showErrorMessage="1" sqref="A15:A66" xr:uid="{00000000-0002-0000-0600-000000000000}">
      <formula1>Potřeby_I_N</formula1>
    </dataValidation>
    <dataValidation type="list" allowBlank="1" showInputMessage="1" showErrorMessage="1" sqref="B15:B66" xr:uid="{00000000-0002-0000-0600-000001000000}">
      <formula1>NR</formula1>
    </dataValidation>
    <dataValidation allowBlank="1" showInputMessage="1" showErrorMessage="1" error="ceclkov= dkeie" sqref="B5" xr:uid="{00000000-0002-0000-0600-000002000000}"/>
  </dataValidations>
  <printOptions horizontalCentered="1"/>
  <pageMargins left="0.31496062992125984" right="0.31496062992125984" top="0.78740157480314965" bottom="0.78740157480314965" header="0.31496062992125984" footer="0.31496062992125984"/>
  <pageSetup paperSize="9" scale="63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N71"/>
  <sheetViews>
    <sheetView zoomScale="90" zoomScaleNormal="90" workbookViewId="0">
      <selection activeCell="A59" sqref="A59"/>
    </sheetView>
  </sheetViews>
  <sheetFormatPr defaultColWidth="8.85546875" defaultRowHeight="15" x14ac:dyDescent="0.25"/>
  <cols>
    <col min="1" max="1" width="5.7109375" style="241" customWidth="1"/>
    <col min="2" max="2" width="19.7109375" style="241" customWidth="1"/>
    <col min="3" max="3" width="19.140625" style="241" customWidth="1"/>
    <col min="4" max="4" width="17.42578125" style="241" customWidth="1"/>
    <col min="5" max="5" width="19" style="237" customWidth="1"/>
    <col min="6" max="6" width="16.28515625" style="241" customWidth="1"/>
    <col min="7" max="7" width="14.7109375" style="241" customWidth="1"/>
    <col min="8" max="8" width="15.7109375" style="241" bestFit="1" customWidth="1"/>
    <col min="9" max="14" width="14.7109375" style="241" customWidth="1"/>
    <col min="15" max="16384" width="8.85546875" style="241"/>
  </cols>
  <sheetData>
    <row r="1" spans="1:14" ht="23.25" x14ac:dyDescent="0.25">
      <c r="A1" s="89" t="s">
        <v>480</v>
      </c>
      <c r="B1" s="75"/>
      <c r="C1" s="75"/>
      <c r="D1" s="75"/>
      <c r="E1" s="293" t="s">
        <v>113</v>
      </c>
      <c r="F1" s="294" t="s">
        <v>111</v>
      </c>
      <c r="G1" s="294">
        <v>2016</v>
      </c>
      <c r="H1" s="294">
        <v>2017</v>
      </c>
      <c r="I1" s="294">
        <v>2018</v>
      </c>
      <c r="J1" s="294">
        <v>2019</v>
      </c>
      <c r="K1" s="294">
        <v>2020</v>
      </c>
      <c r="L1" s="294">
        <v>2021</v>
      </c>
      <c r="M1" s="294">
        <v>2022</v>
      </c>
      <c r="N1" s="294">
        <v>2023</v>
      </c>
    </row>
    <row r="2" spans="1:14" ht="15" customHeight="1" x14ac:dyDescent="0.25">
      <c r="A2" s="75" t="s">
        <v>95</v>
      </c>
      <c r="B2" s="75"/>
      <c r="C2" s="295">
        <f>'Rekapitulace 1'!B3</f>
        <v>0</v>
      </c>
      <c r="D2" s="75"/>
      <c r="E2" s="296" t="s">
        <v>171</v>
      </c>
      <c r="F2" s="297">
        <f>SUM(G2:N2)</f>
        <v>0</v>
      </c>
      <c r="G2" s="298">
        <f>'Potřeby RoPD'!D10</f>
        <v>0</v>
      </c>
      <c r="H2" s="298">
        <f>'Potřeby RoPD'!E10</f>
        <v>0</v>
      </c>
      <c r="I2" s="298">
        <f>'Potřeby RoPD'!F10</f>
        <v>0</v>
      </c>
      <c r="J2" s="298">
        <f>'Potřeby RoPD'!G10</f>
        <v>0</v>
      </c>
      <c r="K2" s="298">
        <f>'Potřeby RoPD'!H10</f>
        <v>0</v>
      </c>
      <c r="L2" s="298">
        <f>'Potřeby RoPD'!I10</f>
        <v>0</v>
      </c>
      <c r="M2" s="298">
        <f>'Potřeby RoPD'!J10</f>
        <v>0</v>
      </c>
      <c r="N2" s="298">
        <f>'Potřeby RoPD'!K10</f>
        <v>0</v>
      </c>
    </row>
    <row r="3" spans="1:14" ht="15" customHeight="1" x14ac:dyDescent="0.25">
      <c r="A3" s="75" t="s">
        <v>0</v>
      </c>
      <c r="B3" s="75"/>
      <c r="C3" s="532">
        <f>'Rekapitulace 1'!B2</f>
        <v>0</v>
      </c>
      <c r="D3" s="533"/>
      <c r="E3" s="296" t="s">
        <v>172</v>
      </c>
      <c r="F3" s="297">
        <f>SUM(G3:N3)</f>
        <v>0</v>
      </c>
      <c r="G3" s="298">
        <f>'Potřeby RoPD'!D11</f>
        <v>0</v>
      </c>
      <c r="H3" s="298">
        <f>'Potřeby RoPD'!E11</f>
        <v>0</v>
      </c>
      <c r="I3" s="298">
        <f>'Potřeby RoPD'!F11</f>
        <v>0</v>
      </c>
      <c r="J3" s="298">
        <f>'Potřeby RoPD'!G11</f>
        <v>0</v>
      </c>
      <c r="K3" s="298">
        <f>'Potřeby RoPD'!H11</f>
        <v>0</v>
      </c>
      <c r="L3" s="298">
        <f>'Potřeby RoPD'!I11</f>
        <v>0</v>
      </c>
      <c r="M3" s="298">
        <f>'Potřeby RoPD'!J11</f>
        <v>0</v>
      </c>
      <c r="N3" s="298">
        <f>'Potřeby RoPD'!K11</f>
        <v>0</v>
      </c>
    </row>
    <row r="4" spans="1:14" ht="15" customHeight="1" x14ac:dyDescent="0.25">
      <c r="A4" s="75"/>
      <c r="B4" s="75"/>
      <c r="C4" s="532"/>
      <c r="D4" s="533"/>
      <c r="E4" s="296" t="s">
        <v>173</v>
      </c>
      <c r="F4" s="297">
        <f>SUM(G4:N4)</f>
        <v>0</v>
      </c>
      <c r="G4" s="298">
        <f t="shared" ref="G4:N4" si="0">SUMIF($A$30:$A$57,"VZ-I",G$30:G$57)</f>
        <v>0</v>
      </c>
      <c r="H4" s="298">
        <f t="shared" si="0"/>
        <v>0</v>
      </c>
      <c r="I4" s="298">
        <f t="shared" si="0"/>
        <v>0</v>
      </c>
      <c r="J4" s="298">
        <f t="shared" si="0"/>
        <v>0</v>
      </c>
      <c r="K4" s="298">
        <f t="shared" si="0"/>
        <v>0</v>
      </c>
      <c r="L4" s="298">
        <f t="shared" si="0"/>
        <v>0</v>
      </c>
      <c r="M4" s="298">
        <f t="shared" si="0"/>
        <v>0</v>
      </c>
      <c r="N4" s="298">
        <f t="shared" si="0"/>
        <v>0</v>
      </c>
    </row>
    <row r="5" spans="1:14" ht="15" customHeight="1" x14ac:dyDescent="0.25">
      <c r="A5" s="75"/>
      <c r="B5" s="75"/>
      <c r="C5" s="532"/>
      <c r="D5" s="533"/>
      <c r="E5" s="296" t="s">
        <v>174</v>
      </c>
      <c r="F5" s="297">
        <f>SUM(G5:N5)</f>
        <v>0</v>
      </c>
      <c r="G5" s="298">
        <f t="shared" ref="G5:N5" si="1">SUMIF($A$30:$A$57,"VZ-N",G$30:G$57)</f>
        <v>0</v>
      </c>
      <c r="H5" s="298">
        <f t="shared" si="1"/>
        <v>0</v>
      </c>
      <c r="I5" s="298">
        <f t="shared" si="1"/>
        <v>0</v>
      </c>
      <c r="J5" s="298">
        <f t="shared" si="1"/>
        <v>0</v>
      </c>
      <c r="K5" s="298">
        <f t="shared" si="1"/>
        <v>0</v>
      </c>
      <c r="L5" s="298">
        <f t="shared" si="1"/>
        <v>0</v>
      </c>
      <c r="M5" s="298">
        <f t="shared" si="1"/>
        <v>0</v>
      </c>
      <c r="N5" s="298">
        <f t="shared" si="1"/>
        <v>0</v>
      </c>
    </row>
    <row r="6" spans="1:14" ht="15" customHeight="1" x14ac:dyDescent="0.25">
      <c r="A6" s="75"/>
      <c r="B6" s="75"/>
      <c r="C6" s="532"/>
      <c r="D6" s="533"/>
      <c r="E6" s="296" t="s">
        <v>470</v>
      </c>
      <c r="F6" s="297">
        <f t="shared" ref="F6:F15" si="2">SUM(G6:N6)</f>
        <v>0</v>
      </c>
      <c r="G6" s="298">
        <f>SUMIF($A$30:$A$57,"ZZ-I",G$30:G$57)</f>
        <v>0</v>
      </c>
      <c r="H6" s="298">
        <f t="shared" ref="H6:N6" si="3">SUMIF($A$30:$A$57,"ZZ-I",H$30:H$57)</f>
        <v>0</v>
      </c>
      <c r="I6" s="298">
        <f t="shared" si="3"/>
        <v>0</v>
      </c>
      <c r="J6" s="298">
        <f t="shared" si="3"/>
        <v>0</v>
      </c>
      <c r="K6" s="298">
        <f t="shared" si="3"/>
        <v>0</v>
      </c>
      <c r="L6" s="298">
        <f t="shared" si="3"/>
        <v>0</v>
      </c>
      <c r="M6" s="298">
        <f t="shared" si="3"/>
        <v>0</v>
      </c>
      <c r="N6" s="298">
        <f t="shared" si="3"/>
        <v>0</v>
      </c>
    </row>
    <row r="7" spans="1:14" ht="15" customHeight="1" x14ac:dyDescent="0.25">
      <c r="A7" s="75"/>
      <c r="B7" s="75"/>
      <c r="C7" s="532"/>
      <c r="D7" s="533"/>
      <c r="E7" s="296" t="s">
        <v>471</v>
      </c>
      <c r="F7" s="297">
        <f t="shared" si="2"/>
        <v>0</v>
      </c>
      <c r="G7" s="298">
        <f>SUMIF($A$30:$A$57,"ZZ-N",G$30:G$57)</f>
        <v>0</v>
      </c>
      <c r="H7" s="298">
        <f t="shared" ref="H7:N7" si="4">SUMIF($A$30:$A$57,"ZZ-N",H$30:H$57)</f>
        <v>0</v>
      </c>
      <c r="I7" s="298">
        <f t="shared" si="4"/>
        <v>0</v>
      </c>
      <c r="J7" s="298">
        <f t="shared" si="4"/>
        <v>0</v>
      </c>
      <c r="K7" s="298">
        <f t="shared" si="4"/>
        <v>0</v>
      </c>
      <c r="L7" s="298">
        <f t="shared" si="4"/>
        <v>0</v>
      </c>
      <c r="M7" s="298">
        <f t="shared" si="4"/>
        <v>0</v>
      </c>
      <c r="N7" s="298">
        <f t="shared" si="4"/>
        <v>0</v>
      </c>
    </row>
    <row r="8" spans="1:14" ht="15" customHeight="1" x14ac:dyDescent="0.25">
      <c r="A8" s="75"/>
      <c r="B8" s="75"/>
      <c r="C8" s="532"/>
      <c r="D8" s="533"/>
      <c r="E8" s="296" t="s">
        <v>472</v>
      </c>
      <c r="F8" s="297">
        <f t="shared" si="2"/>
        <v>0</v>
      </c>
      <c r="G8" s="298">
        <f>G2-G4-G6</f>
        <v>0</v>
      </c>
      <c r="H8" s="298">
        <f t="shared" ref="H8:N8" si="5">H2-H4-H6</f>
        <v>0</v>
      </c>
      <c r="I8" s="298">
        <f t="shared" si="5"/>
        <v>0</v>
      </c>
      <c r="J8" s="298">
        <f t="shared" si="5"/>
        <v>0</v>
      </c>
      <c r="K8" s="298">
        <f t="shared" si="5"/>
        <v>0</v>
      </c>
      <c r="L8" s="298">
        <f t="shared" si="5"/>
        <v>0</v>
      </c>
      <c r="M8" s="298">
        <f t="shared" si="5"/>
        <v>0</v>
      </c>
      <c r="N8" s="298">
        <f t="shared" si="5"/>
        <v>0</v>
      </c>
    </row>
    <row r="9" spans="1:14" ht="15" customHeight="1" x14ac:dyDescent="0.25">
      <c r="A9" s="75"/>
      <c r="B9" s="75"/>
      <c r="C9" s="299" t="s">
        <v>427</v>
      </c>
      <c r="D9" s="299" t="s">
        <v>428</v>
      </c>
      <c r="E9" s="300" t="s">
        <v>175</v>
      </c>
      <c r="F9" s="301">
        <f t="shared" si="2"/>
        <v>0</v>
      </c>
      <c r="G9" s="302">
        <f>G8-G10</f>
        <v>0</v>
      </c>
      <c r="H9" s="302">
        <f>H8-H10</f>
        <v>0</v>
      </c>
      <c r="I9" s="302">
        <f>I8-I10</f>
        <v>0</v>
      </c>
      <c r="J9" s="302">
        <f>J8-J10</f>
        <v>0</v>
      </c>
      <c r="K9" s="302">
        <f>TRUNC(K8*'Rekapitulace 1'!$B$20,2)</f>
        <v>0</v>
      </c>
      <c r="L9" s="302">
        <f>TRUNC(L8*'Rekapitulace 1'!$B$20,0)</f>
        <v>0</v>
      </c>
      <c r="M9" s="302">
        <f>TRUNC(M8*'Rekapitulace 1'!$B$20,0)</f>
        <v>0</v>
      </c>
      <c r="N9" s="302">
        <f>TRUNC(N8*'Rekapitulace 1'!$B$20,0)</f>
        <v>0</v>
      </c>
    </row>
    <row r="10" spans="1:14" ht="15" customHeight="1" x14ac:dyDescent="0.25">
      <c r="A10" s="303" t="str">
        <f>'Rekapitulace 1'!A10</f>
        <v>Celkové výdaje:</v>
      </c>
      <c r="B10" s="75"/>
      <c r="C10" s="304">
        <f>'Rekapitulace 1'!B10</f>
        <v>0</v>
      </c>
      <c r="D10" s="304">
        <f>SUM(D11:D13)</f>
        <v>0</v>
      </c>
      <c r="E10" s="300" t="s">
        <v>176</v>
      </c>
      <c r="F10" s="301">
        <f t="shared" si="2"/>
        <v>0</v>
      </c>
      <c r="G10" s="302">
        <f>TRUNC(G8*'Rekapitulace 1'!$B$19,2)</f>
        <v>0</v>
      </c>
      <c r="H10" s="302">
        <f>TRUNC(H8*'Rekapitulace 1'!$B$19,2)</f>
        <v>0</v>
      </c>
      <c r="I10" s="302">
        <f>TRUNC(I8*'Rekapitulace 1'!$B$19,2)</f>
        <v>0</v>
      </c>
      <c r="J10" s="302">
        <f>TRUNC(J8*'Rekapitulace 1'!$B$19,2)</f>
        <v>0</v>
      </c>
      <c r="K10" s="302">
        <f>TRUNC(K8*'Rekapitulace 1'!$B$19,2)</f>
        <v>0</v>
      </c>
      <c r="L10" s="302">
        <f>TRUNC(L8*'Rekapitulace 1'!$B$19,0)</f>
        <v>0</v>
      </c>
      <c r="M10" s="302">
        <f>TRUNC(M8*'Rekapitulace 1'!$B$19,0)</f>
        <v>0</v>
      </c>
      <c r="N10" s="302">
        <f>TRUNC(N8*'Rekapitulace 1'!$B$19,0)</f>
        <v>0</v>
      </c>
    </row>
    <row r="11" spans="1:14" ht="15" customHeight="1" x14ac:dyDescent="0.25">
      <c r="A11" s="303" t="str">
        <f>'Rekapitulace 1'!A11</f>
        <v>EU podíl:</v>
      </c>
      <c r="B11" s="75"/>
      <c r="C11" s="304">
        <f>'Rekapitulace 1'!B11</f>
        <v>0</v>
      </c>
      <c r="D11" s="304">
        <f>F63+F64+F67+F68</f>
        <v>0</v>
      </c>
      <c r="E11" s="296" t="s">
        <v>473</v>
      </c>
      <c r="F11" s="297">
        <f t="shared" si="2"/>
        <v>0</v>
      </c>
      <c r="G11" s="298">
        <f>G3-G5-G7</f>
        <v>0</v>
      </c>
      <c r="H11" s="298">
        <f t="shared" ref="H11:N11" si="6">H3-H5-H7</f>
        <v>0</v>
      </c>
      <c r="I11" s="298">
        <f t="shared" si="6"/>
        <v>0</v>
      </c>
      <c r="J11" s="298">
        <f t="shared" si="6"/>
        <v>0</v>
      </c>
      <c r="K11" s="298">
        <f t="shared" si="6"/>
        <v>0</v>
      </c>
      <c r="L11" s="298">
        <f t="shared" si="6"/>
        <v>0</v>
      </c>
      <c r="M11" s="298">
        <f t="shared" si="6"/>
        <v>0</v>
      </c>
      <c r="N11" s="298">
        <f t="shared" si="6"/>
        <v>0</v>
      </c>
    </row>
    <row r="12" spans="1:14" ht="15" customHeight="1" x14ac:dyDescent="0.25">
      <c r="A12" s="303" t="str">
        <f>'Rekapitulace 1'!A12</f>
        <v>SR podíl:</v>
      </c>
      <c r="B12" s="75"/>
      <c r="C12" s="304">
        <f>'Rekapitulace 1'!B12</f>
        <v>0</v>
      </c>
      <c r="D12" s="304">
        <f>F61+F62+F65+F66</f>
        <v>0</v>
      </c>
      <c r="E12" s="300" t="s">
        <v>177</v>
      </c>
      <c r="F12" s="301">
        <f t="shared" si="2"/>
        <v>0</v>
      </c>
      <c r="G12" s="302">
        <f>G11-G13</f>
        <v>0</v>
      </c>
      <c r="H12" s="302">
        <f>H11-H13</f>
        <v>0</v>
      </c>
      <c r="I12" s="302">
        <f>I11-I13</f>
        <v>0</v>
      </c>
      <c r="J12" s="302">
        <f>J11-J13</f>
        <v>0</v>
      </c>
      <c r="K12" s="302">
        <f>TRUNC(K11*'Rekapitulace 1'!$B$20,2)</f>
        <v>0</v>
      </c>
      <c r="L12" s="302">
        <f>TRUNC(L11*'Rekapitulace 1'!$B$20,0)</f>
        <v>0</v>
      </c>
      <c r="M12" s="302">
        <f>TRUNC(M11*'Rekapitulace 1'!$B$20,0)</f>
        <v>0</v>
      </c>
      <c r="N12" s="302">
        <f>TRUNC(N11*'Rekapitulace 1'!$B$20,0)</f>
        <v>0</v>
      </c>
    </row>
    <row r="13" spans="1:14" ht="15" customHeight="1" x14ac:dyDescent="0.25">
      <c r="A13" s="303" t="s">
        <v>479</v>
      </c>
      <c r="B13" s="75"/>
      <c r="C13" s="304">
        <f>'Rekapitulace 1'!B14+'Rekapitulace 1'!B13</f>
        <v>0</v>
      </c>
      <c r="D13" s="304">
        <f>F30+F31+F36+F37+F38+F39</f>
        <v>0</v>
      </c>
      <c r="E13" s="300" t="s">
        <v>178</v>
      </c>
      <c r="F13" s="301">
        <f t="shared" si="2"/>
        <v>0</v>
      </c>
      <c r="G13" s="302">
        <f>TRUNC(G11*'Rekapitulace 1'!$B$19,2)</f>
        <v>0</v>
      </c>
      <c r="H13" s="302">
        <f>TRUNC(H11*'Rekapitulace 1'!$B$19,2)</f>
        <v>0</v>
      </c>
      <c r="I13" s="302">
        <f>TRUNC(I11*'Rekapitulace 1'!$B$19,2)</f>
        <v>0</v>
      </c>
      <c r="J13" s="302">
        <f>TRUNC(J11*'Rekapitulace 1'!$B$19,2)</f>
        <v>0</v>
      </c>
      <c r="K13" s="302">
        <f>TRUNC(K11*'Rekapitulace 1'!$B$19,2)</f>
        <v>0</v>
      </c>
      <c r="L13" s="302">
        <f>TRUNC(L11*'Rekapitulace 1'!$B$19,0)</f>
        <v>0</v>
      </c>
      <c r="M13" s="302">
        <f>TRUNC(M11*'Rekapitulace 1'!$B$19,0)</f>
        <v>0</v>
      </c>
      <c r="N13" s="302">
        <f>TRUNC(N11*'Rekapitulace 1'!$B$19,0)</f>
        <v>0</v>
      </c>
    </row>
    <row r="14" spans="1:14" ht="15" customHeight="1" x14ac:dyDescent="0.25">
      <c r="A14" s="303"/>
      <c r="B14" s="75"/>
      <c r="C14" s="305" t="s">
        <v>351</v>
      </c>
      <c r="D14" s="306">
        <f>C11-D11</f>
        <v>0</v>
      </c>
      <c r="E14" s="296" t="s">
        <v>184</v>
      </c>
      <c r="F14" s="297">
        <f t="shared" si="2"/>
        <v>0</v>
      </c>
      <c r="G14" s="298">
        <f>SUM(G9,G12)</f>
        <v>0</v>
      </c>
      <c r="H14" s="298">
        <f t="shared" ref="H14:N15" si="7">SUM(H9,H12)</f>
        <v>0</v>
      </c>
      <c r="I14" s="298">
        <f t="shared" si="7"/>
        <v>0</v>
      </c>
      <c r="J14" s="298">
        <f t="shared" si="7"/>
        <v>0</v>
      </c>
      <c r="K14" s="298">
        <f t="shared" si="7"/>
        <v>0</v>
      </c>
      <c r="L14" s="298">
        <f t="shared" si="7"/>
        <v>0</v>
      </c>
      <c r="M14" s="298">
        <f>SUM(M9,M12)</f>
        <v>0</v>
      </c>
      <c r="N14" s="298">
        <f t="shared" si="7"/>
        <v>0</v>
      </c>
    </row>
    <row r="15" spans="1:14" ht="15" customHeight="1" x14ac:dyDescent="0.25">
      <c r="A15" s="303"/>
      <c r="B15" s="75"/>
      <c r="C15" s="305" t="s">
        <v>350</v>
      </c>
      <c r="D15" s="306">
        <f>C12-D12</f>
        <v>0</v>
      </c>
      <c r="E15" s="296" t="s">
        <v>185</v>
      </c>
      <c r="F15" s="297">
        <f t="shared" si="2"/>
        <v>0</v>
      </c>
      <c r="G15" s="298">
        <f>SUM(G10,G13)</f>
        <v>0</v>
      </c>
      <c r="H15" s="298">
        <f t="shared" si="7"/>
        <v>0</v>
      </c>
      <c r="I15" s="298">
        <f t="shared" si="7"/>
        <v>0</v>
      </c>
      <c r="J15" s="298">
        <f t="shared" si="7"/>
        <v>0</v>
      </c>
      <c r="K15" s="298">
        <f t="shared" si="7"/>
        <v>0</v>
      </c>
      <c r="L15" s="298">
        <f t="shared" si="7"/>
        <v>0</v>
      </c>
      <c r="M15" s="298">
        <f t="shared" si="7"/>
        <v>0</v>
      </c>
      <c r="N15" s="298">
        <f t="shared" si="7"/>
        <v>0</v>
      </c>
    </row>
    <row r="16" spans="1:14" x14ac:dyDescent="0.25">
      <c r="A16" s="75"/>
      <c r="B16" s="75"/>
      <c r="C16" s="75"/>
      <c r="D16" s="75"/>
      <c r="E16" s="91"/>
      <c r="F16" s="75"/>
      <c r="G16" s="75"/>
      <c r="H16" s="75"/>
      <c r="I16" s="75"/>
      <c r="J16" s="75"/>
      <c r="K16" s="75"/>
      <c r="L16" s="75"/>
      <c r="M16" s="75"/>
      <c r="N16" s="75"/>
    </row>
    <row r="17" spans="1:14" s="309" customFormat="1" ht="12" x14ac:dyDescent="0.25">
      <c r="A17" s="307"/>
      <c r="B17" s="307"/>
      <c r="C17" s="307"/>
      <c r="D17" s="307"/>
      <c r="E17" s="308"/>
      <c r="F17" s="294" t="s">
        <v>111</v>
      </c>
      <c r="G17" s="294">
        <v>2016</v>
      </c>
      <c r="H17" s="294">
        <v>2017</v>
      </c>
      <c r="I17" s="294">
        <v>2018</v>
      </c>
      <c r="J17" s="294">
        <v>2019</v>
      </c>
      <c r="K17" s="294">
        <v>2020</v>
      </c>
      <c r="L17" s="294">
        <v>2021</v>
      </c>
      <c r="M17" s="294">
        <v>2022</v>
      </c>
      <c r="N17" s="294">
        <v>2023</v>
      </c>
    </row>
    <row r="18" spans="1:14" s="313" customFormat="1" ht="12.75" x14ac:dyDescent="0.25">
      <c r="A18" s="303"/>
      <c r="B18" s="303"/>
      <c r="C18" s="305" t="s">
        <v>461</v>
      </c>
      <c r="D18" s="306">
        <f>F2-F18-F20</f>
        <v>0</v>
      </c>
      <c r="E18" s="310" t="s">
        <v>477</v>
      </c>
      <c r="F18" s="311">
        <f t="shared" ref="F18:F25" si="8">SUM(G18:N18)</f>
        <v>0</v>
      </c>
      <c r="G18" s="312">
        <f>G4+G6</f>
        <v>0</v>
      </c>
      <c r="H18" s="312">
        <f t="shared" ref="H18:N19" si="9">H4+H6</f>
        <v>0</v>
      </c>
      <c r="I18" s="312">
        <f t="shared" si="9"/>
        <v>0</v>
      </c>
      <c r="J18" s="312">
        <f t="shared" si="9"/>
        <v>0</v>
      </c>
      <c r="K18" s="312">
        <f t="shared" si="9"/>
        <v>0</v>
      </c>
      <c r="L18" s="312">
        <f t="shared" si="9"/>
        <v>0</v>
      </c>
      <c r="M18" s="312">
        <f t="shared" si="9"/>
        <v>0</v>
      </c>
      <c r="N18" s="312">
        <f t="shared" si="9"/>
        <v>0</v>
      </c>
    </row>
    <row r="19" spans="1:14" s="313" customFormat="1" ht="12.75" x14ac:dyDescent="0.25">
      <c r="A19" s="303"/>
      <c r="B19" s="303"/>
      <c r="C19" s="305" t="s">
        <v>462</v>
      </c>
      <c r="D19" s="306">
        <f>F3-F19-F21</f>
        <v>0</v>
      </c>
      <c r="E19" s="310" t="s">
        <v>478</v>
      </c>
      <c r="F19" s="311">
        <f t="shared" si="8"/>
        <v>0</v>
      </c>
      <c r="G19" s="312">
        <f>G5+G7</f>
        <v>0</v>
      </c>
      <c r="H19" s="312">
        <f t="shared" si="9"/>
        <v>0</v>
      </c>
      <c r="I19" s="312">
        <f t="shared" si="9"/>
        <v>0</v>
      </c>
      <c r="J19" s="312">
        <f t="shared" si="9"/>
        <v>0</v>
      </c>
      <c r="K19" s="312">
        <f t="shared" si="9"/>
        <v>0</v>
      </c>
      <c r="L19" s="312">
        <f t="shared" si="9"/>
        <v>0</v>
      </c>
      <c r="M19" s="312">
        <f t="shared" si="9"/>
        <v>0</v>
      </c>
      <c r="N19" s="312">
        <f t="shared" si="9"/>
        <v>0</v>
      </c>
    </row>
    <row r="20" spans="1:14" s="313" customFormat="1" ht="12.75" x14ac:dyDescent="0.25">
      <c r="A20" s="303"/>
      <c r="B20" s="303"/>
      <c r="C20" s="303"/>
      <c r="D20" s="314"/>
      <c r="E20" s="310" t="s">
        <v>107</v>
      </c>
      <c r="F20" s="311">
        <f t="shared" si="8"/>
        <v>0</v>
      </c>
      <c r="G20" s="312">
        <f t="shared" ref="G20:N20" si="10">SUMIF($A$30:$A$57,"I",G$30:G$57)</f>
        <v>0</v>
      </c>
      <c r="H20" s="312">
        <f t="shared" si="10"/>
        <v>0</v>
      </c>
      <c r="I20" s="312">
        <f t="shared" si="10"/>
        <v>0</v>
      </c>
      <c r="J20" s="312">
        <f t="shared" si="10"/>
        <v>0</v>
      </c>
      <c r="K20" s="312">
        <f t="shared" si="10"/>
        <v>0</v>
      </c>
      <c r="L20" s="312">
        <f t="shared" si="10"/>
        <v>0</v>
      </c>
      <c r="M20" s="312">
        <f t="shared" si="10"/>
        <v>0</v>
      </c>
      <c r="N20" s="312">
        <f t="shared" si="10"/>
        <v>0</v>
      </c>
    </row>
    <row r="21" spans="1:14" s="313" customFormat="1" ht="12.75" x14ac:dyDescent="0.25">
      <c r="A21" s="303"/>
      <c r="B21" s="303"/>
      <c r="C21" s="303"/>
      <c r="D21" s="303"/>
      <c r="E21" s="310" t="s">
        <v>108</v>
      </c>
      <c r="F21" s="311">
        <f t="shared" si="8"/>
        <v>0</v>
      </c>
      <c r="G21" s="312">
        <f t="shared" ref="G21:N21" si="11">SUMIF($A$30:$A$57,"N",G$30:G$57)</f>
        <v>0</v>
      </c>
      <c r="H21" s="312">
        <f t="shared" si="11"/>
        <v>0</v>
      </c>
      <c r="I21" s="312">
        <f t="shared" si="11"/>
        <v>0</v>
      </c>
      <c r="J21" s="312">
        <f t="shared" si="11"/>
        <v>0</v>
      </c>
      <c r="K21" s="312">
        <f t="shared" si="11"/>
        <v>0</v>
      </c>
      <c r="L21" s="312">
        <f t="shared" si="11"/>
        <v>0</v>
      </c>
      <c r="M21" s="312">
        <f t="shared" si="11"/>
        <v>0</v>
      </c>
      <c r="N21" s="312">
        <f t="shared" si="11"/>
        <v>0</v>
      </c>
    </row>
    <row r="22" spans="1:14" s="313" customFormat="1" ht="12.75" x14ac:dyDescent="0.25">
      <c r="A22" s="303"/>
      <c r="B22" s="303"/>
      <c r="C22" s="303"/>
      <c r="D22" s="303"/>
      <c r="E22" s="315" t="s">
        <v>109</v>
      </c>
      <c r="F22" s="311">
        <f t="shared" si="8"/>
        <v>0</v>
      </c>
      <c r="G22" s="312">
        <f>SUM(G18:G21)</f>
        <v>0</v>
      </c>
      <c r="H22" s="312">
        <f t="shared" ref="H22:N22" si="12">SUM(H18:H21)</f>
        <v>0</v>
      </c>
      <c r="I22" s="312">
        <f t="shared" si="12"/>
        <v>0</v>
      </c>
      <c r="J22" s="312">
        <f t="shared" si="12"/>
        <v>0</v>
      </c>
      <c r="K22" s="312">
        <f t="shared" si="12"/>
        <v>0</v>
      </c>
      <c r="L22" s="312">
        <f t="shared" si="12"/>
        <v>0</v>
      </c>
      <c r="M22" s="312">
        <f t="shared" si="12"/>
        <v>0</v>
      </c>
      <c r="N22" s="312">
        <f t="shared" si="12"/>
        <v>0</v>
      </c>
    </row>
    <row r="23" spans="1:14" s="313" customFormat="1" ht="12.75" x14ac:dyDescent="0.25">
      <c r="A23" s="303"/>
      <c r="B23" s="303"/>
      <c r="C23" s="303"/>
      <c r="D23" s="303"/>
      <c r="E23" s="315" t="s">
        <v>463</v>
      </c>
      <c r="F23" s="311">
        <f t="shared" si="8"/>
        <v>0</v>
      </c>
      <c r="G23" s="312">
        <f>'Potřeby RoPD'!D10-G18-G20</f>
        <v>0</v>
      </c>
      <c r="H23" s="312">
        <f>'Potřeby RoPD'!E10-H18-H20</f>
        <v>0</v>
      </c>
      <c r="I23" s="312">
        <f>'Potřeby RoPD'!F10-I18-I20</f>
        <v>0</v>
      </c>
      <c r="J23" s="312">
        <f>'Potřeby RoPD'!G10-J18-J20</f>
        <v>0</v>
      </c>
      <c r="K23" s="312">
        <f>'Potřeby RoPD'!H10-K18-K20</f>
        <v>0</v>
      </c>
      <c r="L23" s="312">
        <f>'Potřeby RoPD'!I10-L18-L20</f>
        <v>0</v>
      </c>
      <c r="M23" s="312">
        <f>'Potřeby RoPD'!J10-M18-M20</f>
        <v>0</v>
      </c>
      <c r="N23" s="312">
        <f>'Potřeby RoPD'!K10-N18-N20</f>
        <v>0</v>
      </c>
    </row>
    <row r="24" spans="1:14" s="313" customFormat="1" ht="12.75" x14ac:dyDescent="0.25">
      <c r="A24" s="303"/>
      <c r="B24" s="303"/>
      <c r="C24" s="303"/>
      <c r="D24" s="303"/>
      <c r="E24" s="315" t="s">
        <v>464</v>
      </c>
      <c r="F24" s="311">
        <f t="shared" si="8"/>
        <v>0</v>
      </c>
      <c r="G24" s="312">
        <f>'Potřeby RoPD'!D11-G19-G21</f>
        <v>0</v>
      </c>
      <c r="H24" s="312">
        <f>'Potřeby RoPD'!E11-H19-H21</f>
        <v>0</v>
      </c>
      <c r="I24" s="312">
        <f>'Potřeby RoPD'!F11-I19-I21</f>
        <v>0</v>
      </c>
      <c r="J24" s="312">
        <f>'Potřeby RoPD'!G11-J19-J21</f>
        <v>0</v>
      </c>
      <c r="K24" s="312">
        <f>'Potřeby RoPD'!H11-K19-K21</f>
        <v>0</v>
      </c>
      <c r="L24" s="312">
        <f>'Potřeby RoPD'!I11-L19-L21</f>
        <v>0</v>
      </c>
      <c r="M24" s="312">
        <f>'Potřeby RoPD'!J11-M19-M21</f>
        <v>0</v>
      </c>
      <c r="N24" s="312">
        <f>'Potřeby RoPD'!K11-N19-N21</f>
        <v>0</v>
      </c>
    </row>
    <row r="25" spans="1:14" s="313" customFormat="1" ht="12.75" x14ac:dyDescent="0.25">
      <c r="A25" s="303"/>
      <c r="B25" s="303"/>
      <c r="C25" s="303"/>
      <c r="D25" s="304"/>
      <c r="E25" s="315" t="s">
        <v>179</v>
      </c>
      <c r="F25" s="311">
        <f t="shared" si="8"/>
        <v>0</v>
      </c>
      <c r="G25" s="312">
        <f>'Potřeby RoPD'!D12-'Zdroje RoPD'!G22</f>
        <v>0</v>
      </c>
      <c r="H25" s="312">
        <f>'Potřeby RoPD'!E12-'Zdroje RoPD'!H22</f>
        <v>0</v>
      </c>
      <c r="I25" s="312">
        <f>'Potřeby RoPD'!F12-'Zdroje RoPD'!I22</f>
        <v>0</v>
      </c>
      <c r="J25" s="312">
        <f>'Potřeby RoPD'!G12-'Zdroje RoPD'!J22</f>
        <v>0</v>
      </c>
      <c r="K25" s="312">
        <f>'Potřeby RoPD'!H12-'Zdroje RoPD'!K22</f>
        <v>0</v>
      </c>
      <c r="L25" s="312">
        <f>'Potřeby RoPD'!I12-'Zdroje RoPD'!L22</f>
        <v>0</v>
      </c>
      <c r="M25" s="312">
        <f>'Potřeby RoPD'!J12-'Zdroje RoPD'!M22</f>
        <v>0</v>
      </c>
      <c r="N25" s="312">
        <f>'Potřeby RoPD'!K12-'Zdroje RoPD'!N22</f>
        <v>0</v>
      </c>
    </row>
    <row r="26" spans="1:14" s="313" customFormat="1" ht="12.75" x14ac:dyDescent="0.25">
      <c r="A26" s="303"/>
      <c r="B26" s="303"/>
      <c r="C26" s="315"/>
      <c r="D26" s="304"/>
      <c r="E26" s="316"/>
      <c r="F26" s="317"/>
      <c r="G26" s="318"/>
      <c r="H26" s="318"/>
      <c r="I26" s="318"/>
      <c r="J26" s="318"/>
      <c r="K26" s="318"/>
      <c r="L26" s="318"/>
      <c r="M26" s="318"/>
      <c r="N26" s="318"/>
    </row>
    <row r="27" spans="1:14" s="313" customFormat="1" ht="12.75" x14ac:dyDescent="0.25">
      <c r="A27" s="303"/>
      <c r="B27" s="303"/>
      <c r="C27" s="315"/>
      <c r="D27" s="303"/>
      <c r="E27" s="316" t="s">
        <v>183</v>
      </c>
      <c r="F27" s="113">
        <f>SUM(G27:N27)</f>
        <v>0</v>
      </c>
      <c r="G27" s="274">
        <f t="shared" ref="G27:N27" si="13">SUBTOTAL(9,G30:G58)</f>
        <v>0</v>
      </c>
      <c r="H27" s="274">
        <f t="shared" si="13"/>
        <v>0</v>
      </c>
      <c r="I27" s="274">
        <f t="shared" si="13"/>
        <v>0</v>
      </c>
      <c r="J27" s="274">
        <f t="shared" si="13"/>
        <v>0</v>
      </c>
      <c r="K27" s="274">
        <f t="shared" si="13"/>
        <v>0</v>
      </c>
      <c r="L27" s="274">
        <f t="shared" si="13"/>
        <v>0</v>
      </c>
      <c r="M27" s="274">
        <f t="shared" si="13"/>
        <v>0</v>
      </c>
      <c r="N27" s="274">
        <f t="shared" si="13"/>
        <v>0</v>
      </c>
    </row>
    <row r="28" spans="1:14" x14ac:dyDescent="0.25">
      <c r="A28" s="75"/>
      <c r="B28" s="75"/>
      <c r="C28" s="75"/>
      <c r="D28" s="75"/>
      <c r="E28" s="91"/>
      <c r="F28" s="75"/>
      <c r="G28" s="75"/>
      <c r="H28" s="75"/>
      <c r="I28" s="75"/>
      <c r="J28" s="75"/>
      <c r="K28" s="75"/>
      <c r="L28" s="75"/>
      <c r="M28" s="75"/>
      <c r="N28" s="75"/>
    </row>
    <row r="29" spans="1:14" s="237" customFormat="1" x14ac:dyDescent="0.25">
      <c r="A29" s="198" t="s">
        <v>104</v>
      </c>
      <c r="B29" s="198" t="s">
        <v>96</v>
      </c>
      <c r="C29" s="198" t="s">
        <v>97</v>
      </c>
      <c r="D29" s="198" t="s">
        <v>102</v>
      </c>
      <c r="E29" s="198" t="s">
        <v>103</v>
      </c>
      <c r="F29" s="198" t="s">
        <v>111</v>
      </c>
      <c r="G29" s="198">
        <v>2016</v>
      </c>
      <c r="H29" s="198">
        <v>2017</v>
      </c>
      <c r="I29" s="198">
        <v>2018</v>
      </c>
      <c r="J29" s="198">
        <v>2019</v>
      </c>
      <c r="K29" s="198">
        <v>2020</v>
      </c>
      <c r="L29" s="198">
        <v>2021</v>
      </c>
      <c r="M29" s="198">
        <v>2022</v>
      </c>
      <c r="N29" s="198">
        <v>2023</v>
      </c>
    </row>
    <row r="30" spans="1:14" ht="22.5" x14ac:dyDescent="0.25">
      <c r="A30" s="319" t="s">
        <v>170</v>
      </c>
      <c r="B30" s="320" t="s">
        <v>51</v>
      </c>
      <c r="C30" s="320"/>
      <c r="D30" s="320"/>
      <c r="E30" s="321"/>
      <c r="F30" s="102">
        <f>SUM(G30:N30)</f>
        <v>0</v>
      </c>
      <c r="G30" s="489"/>
      <c r="H30" s="489"/>
      <c r="I30" s="489"/>
      <c r="J30" s="489"/>
      <c r="K30" s="490"/>
      <c r="L30" s="448"/>
      <c r="M30" s="448"/>
      <c r="N30" s="448"/>
    </row>
    <row r="31" spans="1:14" ht="22.5" x14ac:dyDescent="0.25">
      <c r="A31" s="319" t="s">
        <v>169</v>
      </c>
      <c r="B31" s="320" t="s">
        <v>56</v>
      </c>
      <c r="C31" s="320"/>
      <c r="D31" s="320"/>
      <c r="E31" s="321"/>
      <c r="F31" s="102">
        <f t="shared" ref="F31:F57" si="14">SUM(G31:N31)</f>
        <v>0</v>
      </c>
      <c r="G31" s="489"/>
      <c r="H31" s="489"/>
      <c r="I31" s="489"/>
      <c r="J31" s="489"/>
      <c r="K31" s="490"/>
      <c r="L31" s="448"/>
      <c r="M31" s="448"/>
      <c r="N31" s="448"/>
    </row>
    <row r="32" spans="1:14" ht="22.5" x14ac:dyDescent="0.25">
      <c r="A32" s="319" t="s">
        <v>105</v>
      </c>
      <c r="B32" s="320" t="s">
        <v>447</v>
      </c>
      <c r="C32" s="320"/>
      <c r="D32" s="320"/>
      <c r="E32" s="321"/>
      <c r="F32" s="102">
        <f t="shared" si="14"/>
        <v>0</v>
      </c>
      <c r="G32" s="489"/>
      <c r="H32" s="489"/>
      <c r="I32" s="489"/>
      <c r="J32" s="489"/>
      <c r="K32" s="490"/>
      <c r="L32" s="448"/>
      <c r="M32" s="448"/>
      <c r="N32" s="448"/>
    </row>
    <row r="33" spans="1:14" ht="22.5" x14ac:dyDescent="0.25">
      <c r="A33" s="319" t="s">
        <v>106</v>
      </c>
      <c r="B33" s="320" t="s">
        <v>448</v>
      </c>
      <c r="C33" s="320"/>
      <c r="D33" s="320"/>
      <c r="E33" s="321"/>
      <c r="F33" s="102">
        <f t="shared" si="14"/>
        <v>0</v>
      </c>
      <c r="G33" s="489"/>
      <c r="H33" s="489"/>
      <c r="I33" s="489"/>
      <c r="J33" s="489"/>
      <c r="K33" s="490"/>
      <c r="L33" s="448"/>
      <c r="M33" s="448"/>
      <c r="N33" s="448"/>
    </row>
    <row r="34" spans="1:14" ht="22.5" x14ac:dyDescent="0.25">
      <c r="A34" s="319" t="s">
        <v>105</v>
      </c>
      <c r="B34" s="320" t="s">
        <v>167</v>
      </c>
      <c r="C34" s="320"/>
      <c r="D34" s="320"/>
      <c r="E34" s="321"/>
      <c r="F34" s="102">
        <f t="shared" si="14"/>
        <v>0</v>
      </c>
      <c r="G34" s="489"/>
      <c r="H34" s="489"/>
      <c r="I34" s="489"/>
      <c r="J34" s="489"/>
      <c r="K34" s="490"/>
      <c r="L34" s="448"/>
      <c r="M34" s="448"/>
      <c r="N34" s="448"/>
    </row>
    <row r="35" spans="1:14" ht="22.5" x14ac:dyDescent="0.25">
      <c r="A35" s="319" t="s">
        <v>106</v>
      </c>
      <c r="B35" s="320" t="s">
        <v>166</v>
      </c>
      <c r="C35" s="320"/>
      <c r="D35" s="320"/>
      <c r="E35" s="321"/>
      <c r="F35" s="102">
        <f t="shared" si="14"/>
        <v>0</v>
      </c>
      <c r="G35" s="489"/>
      <c r="H35" s="489"/>
      <c r="I35" s="489"/>
      <c r="J35" s="489"/>
      <c r="K35" s="490"/>
      <c r="L35" s="448"/>
      <c r="M35" s="448"/>
      <c r="N35" s="448"/>
    </row>
    <row r="36" spans="1:14" ht="34.15" customHeight="1" x14ac:dyDescent="0.25">
      <c r="A36" s="319" t="s">
        <v>467</v>
      </c>
      <c r="B36" s="320" t="s">
        <v>53</v>
      </c>
      <c r="C36" s="320" t="s">
        <v>199</v>
      </c>
      <c r="D36" s="320" t="s">
        <v>101</v>
      </c>
      <c r="E36" s="321" t="s">
        <v>116</v>
      </c>
      <c r="F36" s="102">
        <f t="shared" si="14"/>
        <v>0</v>
      </c>
      <c r="G36" s="489"/>
      <c r="H36" s="489"/>
      <c r="I36" s="489"/>
      <c r="J36" s="489"/>
      <c r="K36" s="490"/>
      <c r="L36" s="448"/>
      <c r="M36" s="448"/>
      <c r="N36" s="448"/>
    </row>
    <row r="37" spans="1:14" ht="34.15" customHeight="1" x14ac:dyDescent="0.25">
      <c r="A37" s="319" t="s">
        <v>467</v>
      </c>
      <c r="B37" s="320" t="s">
        <v>62</v>
      </c>
      <c r="C37" s="320" t="s">
        <v>199</v>
      </c>
      <c r="D37" s="320" t="s">
        <v>101</v>
      </c>
      <c r="E37" s="321" t="s">
        <v>469</v>
      </c>
      <c r="F37" s="102">
        <f t="shared" si="14"/>
        <v>0</v>
      </c>
      <c r="G37" s="489"/>
      <c r="H37" s="489"/>
      <c r="I37" s="489"/>
      <c r="J37" s="489"/>
      <c r="K37" s="490"/>
      <c r="L37" s="448"/>
      <c r="M37" s="448"/>
      <c r="N37" s="448"/>
    </row>
    <row r="38" spans="1:14" ht="34.15" customHeight="1" x14ac:dyDescent="0.25">
      <c r="A38" s="319" t="s">
        <v>468</v>
      </c>
      <c r="B38" s="320" t="s">
        <v>49</v>
      </c>
      <c r="C38" s="320" t="s">
        <v>85</v>
      </c>
      <c r="D38" s="320" t="s">
        <v>101</v>
      </c>
      <c r="E38" s="321" t="s">
        <v>116</v>
      </c>
      <c r="F38" s="102">
        <f t="shared" si="14"/>
        <v>0</v>
      </c>
      <c r="G38" s="489"/>
      <c r="H38" s="489"/>
      <c r="I38" s="489"/>
      <c r="J38" s="489"/>
      <c r="K38" s="490"/>
      <c r="L38" s="448"/>
      <c r="M38" s="448"/>
      <c r="N38" s="448"/>
    </row>
    <row r="39" spans="1:14" ht="34.15" customHeight="1" x14ac:dyDescent="0.25">
      <c r="A39" s="319" t="s">
        <v>468</v>
      </c>
      <c r="B39" s="320" t="s">
        <v>58</v>
      </c>
      <c r="C39" s="320" t="s">
        <v>85</v>
      </c>
      <c r="D39" s="320" t="s">
        <v>101</v>
      </c>
      <c r="E39" s="321" t="s">
        <v>469</v>
      </c>
      <c r="F39" s="102">
        <f t="shared" si="14"/>
        <v>0</v>
      </c>
      <c r="G39" s="489"/>
      <c r="H39" s="489"/>
      <c r="I39" s="489"/>
      <c r="J39" s="489"/>
      <c r="K39" s="490"/>
      <c r="L39" s="448"/>
      <c r="M39" s="448"/>
      <c r="N39" s="448"/>
    </row>
    <row r="40" spans="1:14" ht="34.15" customHeight="1" x14ac:dyDescent="0.25">
      <c r="A40" s="319" t="s">
        <v>106</v>
      </c>
      <c r="B40" s="320" t="s">
        <v>53</v>
      </c>
      <c r="C40" s="320" t="s">
        <v>199</v>
      </c>
      <c r="D40" s="320" t="s">
        <v>101</v>
      </c>
      <c r="E40" s="321" t="s">
        <v>115</v>
      </c>
      <c r="F40" s="102">
        <f t="shared" si="14"/>
        <v>0</v>
      </c>
      <c r="G40" s="489"/>
      <c r="H40" s="489"/>
      <c r="I40" s="489"/>
      <c r="J40" s="489"/>
      <c r="K40" s="490"/>
      <c r="L40" s="448"/>
      <c r="M40" s="448"/>
      <c r="N40" s="448"/>
    </row>
    <row r="41" spans="1:14" ht="34.15" customHeight="1" x14ac:dyDescent="0.25">
      <c r="A41" s="319" t="s">
        <v>106</v>
      </c>
      <c r="B41" s="320" t="s">
        <v>62</v>
      </c>
      <c r="C41" s="320" t="s">
        <v>199</v>
      </c>
      <c r="D41" s="320" t="s">
        <v>101</v>
      </c>
      <c r="E41" s="321" t="s">
        <v>118</v>
      </c>
      <c r="F41" s="102">
        <f t="shared" si="14"/>
        <v>0</v>
      </c>
      <c r="G41" s="489"/>
      <c r="H41" s="489"/>
      <c r="I41" s="489"/>
      <c r="J41" s="489"/>
      <c r="K41" s="490"/>
      <c r="L41" s="448"/>
      <c r="M41" s="448"/>
      <c r="N41" s="448"/>
    </row>
    <row r="42" spans="1:14" ht="34.15" customHeight="1" x14ac:dyDescent="0.25">
      <c r="A42" s="319" t="s">
        <v>106</v>
      </c>
      <c r="B42" s="320" t="s">
        <v>54</v>
      </c>
      <c r="C42" s="320" t="s">
        <v>199</v>
      </c>
      <c r="D42" s="320" t="s">
        <v>101</v>
      </c>
      <c r="E42" s="321" t="s">
        <v>114</v>
      </c>
      <c r="F42" s="102">
        <f t="shared" si="14"/>
        <v>0</v>
      </c>
      <c r="G42" s="489"/>
      <c r="H42" s="489"/>
      <c r="I42" s="489"/>
      <c r="J42" s="489"/>
      <c r="K42" s="490"/>
      <c r="L42" s="448"/>
      <c r="M42" s="448"/>
      <c r="N42" s="448"/>
    </row>
    <row r="43" spans="1:14" ht="34.15" customHeight="1" x14ac:dyDescent="0.25">
      <c r="A43" s="319" t="s">
        <v>106</v>
      </c>
      <c r="B43" s="320" t="s">
        <v>67</v>
      </c>
      <c r="C43" s="320" t="s">
        <v>199</v>
      </c>
      <c r="D43" s="320" t="s">
        <v>101</v>
      </c>
      <c r="E43" s="321" t="s">
        <v>117</v>
      </c>
      <c r="F43" s="102">
        <f t="shared" si="14"/>
        <v>0</v>
      </c>
      <c r="G43" s="489"/>
      <c r="H43" s="489"/>
      <c r="I43" s="489"/>
      <c r="J43" s="489"/>
      <c r="K43" s="490"/>
      <c r="L43" s="448"/>
      <c r="M43" s="448"/>
      <c r="N43" s="448"/>
    </row>
    <row r="44" spans="1:14" ht="34.15" customHeight="1" x14ac:dyDescent="0.25">
      <c r="A44" s="319" t="s">
        <v>105</v>
      </c>
      <c r="B44" s="320" t="s">
        <v>49</v>
      </c>
      <c r="C44" s="320" t="s">
        <v>85</v>
      </c>
      <c r="D44" s="320" t="s">
        <v>101</v>
      </c>
      <c r="E44" s="321" t="s">
        <v>115</v>
      </c>
      <c r="F44" s="102">
        <f t="shared" si="14"/>
        <v>0</v>
      </c>
      <c r="G44" s="489"/>
      <c r="H44" s="489"/>
      <c r="I44" s="489"/>
      <c r="J44" s="489"/>
      <c r="K44" s="490"/>
      <c r="L44" s="448"/>
      <c r="M44" s="448"/>
      <c r="N44" s="448"/>
    </row>
    <row r="45" spans="1:14" ht="34.15" customHeight="1" x14ac:dyDescent="0.25">
      <c r="A45" s="319" t="s">
        <v>105</v>
      </c>
      <c r="B45" s="320" t="s">
        <v>58</v>
      </c>
      <c r="C45" s="320" t="s">
        <v>85</v>
      </c>
      <c r="D45" s="320" t="s">
        <v>101</v>
      </c>
      <c r="E45" s="321" t="s">
        <v>118</v>
      </c>
      <c r="F45" s="102">
        <f t="shared" si="14"/>
        <v>0</v>
      </c>
      <c r="G45" s="489"/>
      <c r="H45" s="489"/>
      <c r="I45" s="489"/>
      <c r="J45" s="489"/>
      <c r="K45" s="490"/>
      <c r="L45" s="448"/>
      <c r="M45" s="448"/>
      <c r="N45" s="448"/>
    </row>
    <row r="46" spans="1:14" ht="34.15" customHeight="1" x14ac:dyDescent="0.25">
      <c r="A46" s="319" t="s">
        <v>105</v>
      </c>
      <c r="B46" s="320" t="s">
        <v>50</v>
      </c>
      <c r="C46" s="320" t="s">
        <v>85</v>
      </c>
      <c r="D46" s="320" t="s">
        <v>101</v>
      </c>
      <c r="E46" s="321" t="s">
        <v>114</v>
      </c>
      <c r="F46" s="102">
        <f t="shared" si="14"/>
        <v>0</v>
      </c>
      <c r="G46" s="489"/>
      <c r="H46" s="489"/>
      <c r="I46" s="489"/>
      <c r="J46" s="489"/>
      <c r="K46" s="490"/>
      <c r="L46" s="448"/>
      <c r="M46" s="448"/>
      <c r="N46" s="448"/>
    </row>
    <row r="47" spans="1:14" ht="34.15" customHeight="1" x14ac:dyDescent="0.25">
      <c r="A47" s="319" t="s">
        <v>105</v>
      </c>
      <c r="B47" s="320" t="s">
        <v>60</v>
      </c>
      <c r="C47" s="320" t="s">
        <v>85</v>
      </c>
      <c r="D47" s="320" t="s">
        <v>101</v>
      </c>
      <c r="E47" s="321" t="s">
        <v>117</v>
      </c>
      <c r="F47" s="102">
        <f t="shared" si="14"/>
        <v>0</v>
      </c>
      <c r="G47" s="489"/>
      <c r="H47" s="489"/>
      <c r="I47" s="489"/>
      <c r="J47" s="489"/>
      <c r="K47" s="490"/>
      <c r="L47" s="448"/>
      <c r="M47" s="448"/>
      <c r="N47" s="448"/>
    </row>
    <row r="48" spans="1:14" x14ac:dyDescent="0.25">
      <c r="A48" s="286"/>
      <c r="B48" s="323"/>
      <c r="C48" s="323"/>
      <c r="D48" s="323"/>
      <c r="E48" s="324"/>
      <c r="F48" s="102">
        <f t="shared" si="14"/>
        <v>0</v>
      </c>
      <c r="G48" s="448"/>
      <c r="H48" s="448"/>
      <c r="I48" s="448"/>
      <c r="J48" s="448"/>
      <c r="K48" s="449"/>
      <c r="L48" s="448"/>
      <c r="M48" s="448"/>
      <c r="N48" s="448"/>
    </row>
    <row r="49" spans="1:14" x14ac:dyDescent="0.25">
      <c r="A49" s="286"/>
      <c r="B49" s="323"/>
      <c r="C49" s="323"/>
      <c r="D49" s="323"/>
      <c r="E49" s="324"/>
      <c r="F49" s="102">
        <f t="shared" si="14"/>
        <v>0</v>
      </c>
      <c r="G49" s="448"/>
      <c r="H49" s="448"/>
      <c r="I49" s="448"/>
      <c r="J49" s="448"/>
      <c r="K49" s="449"/>
      <c r="L49" s="448"/>
      <c r="M49" s="448"/>
      <c r="N49" s="448"/>
    </row>
    <row r="50" spans="1:14" x14ac:dyDescent="0.25">
      <c r="A50" s="286"/>
      <c r="B50" s="323"/>
      <c r="C50" s="323"/>
      <c r="D50" s="323"/>
      <c r="E50" s="324"/>
      <c r="F50" s="102">
        <f t="shared" si="14"/>
        <v>0</v>
      </c>
      <c r="G50" s="289"/>
      <c r="H50" s="289"/>
      <c r="I50" s="289"/>
      <c r="J50" s="342"/>
      <c r="K50" s="322"/>
      <c r="L50" s="289"/>
      <c r="M50" s="289"/>
      <c r="N50" s="289"/>
    </row>
    <row r="51" spans="1:14" x14ac:dyDescent="0.25">
      <c r="A51" s="286"/>
      <c r="B51" s="323"/>
      <c r="C51" s="323"/>
      <c r="D51" s="323"/>
      <c r="E51" s="324"/>
      <c r="F51" s="102">
        <f t="shared" si="14"/>
        <v>0</v>
      </c>
      <c r="G51" s="289"/>
      <c r="H51" s="289"/>
      <c r="I51" s="289"/>
      <c r="J51" s="342"/>
      <c r="K51" s="322"/>
      <c r="L51" s="289"/>
      <c r="M51" s="289"/>
      <c r="N51" s="289"/>
    </row>
    <row r="52" spans="1:14" x14ac:dyDescent="0.25">
      <c r="A52" s="286"/>
      <c r="B52" s="323"/>
      <c r="C52" s="323"/>
      <c r="D52" s="323"/>
      <c r="E52" s="324"/>
      <c r="F52" s="102">
        <f t="shared" si="14"/>
        <v>0</v>
      </c>
      <c r="G52" s="289"/>
      <c r="H52" s="289"/>
      <c r="I52" s="289"/>
      <c r="J52" s="342"/>
      <c r="K52" s="322"/>
      <c r="L52" s="289"/>
      <c r="M52" s="289"/>
      <c r="N52" s="289"/>
    </row>
    <row r="53" spans="1:14" x14ac:dyDescent="0.25">
      <c r="A53" s="286"/>
      <c r="B53" s="323"/>
      <c r="C53" s="323"/>
      <c r="D53" s="323"/>
      <c r="E53" s="324"/>
      <c r="F53" s="102">
        <f t="shared" si="14"/>
        <v>0</v>
      </c>
      <c r="G53" s="289"/>
      <c r="H53" s="289"/>
      <c r="I53" s="289"/>
      <c r="J53" s="342"/>
      <c r="K53" s="322"/>
      <c r="L53" s="289"/>
      <c r="M53" s="289"/>
      <c r="N53" s="289"/>
    </row>
    <row r="54" spans="1:14" x14ac:dyDescent="0.25">
      <c r="A54" s="286"/>
      <c r="B54" s="323"/>
      <c r="C54" s="323"/>
      <c r="D54" s="323"/>
      <c r="E54" s="324"/>
      <c r="F54" s="102">
        <f t="shared" si="14"/>
        <v>0</v>
      </c>
      <c r="G54" s="289"/>
      <c r="H54" s="289"/>
      <c r="I54" s="289"/>
      <c r="J54" s="342"/>
      <c r="K54" s="322"/>
      <c r="L54" s="289"/>
      <c r="M54" s="289"/>
      <c r="N54" s="289"/>
    </row>
    <row r="55" spans="1:14" x14ac:dyDescent="0.25">
      <c r="A55" s="286"/>
      <c r="B55" s="323"/>
      <c r="C55" s="323"/>
      <c r="D55" s="323"/>
      <c r="E55" s="324"/>
      <c r="F55" s="102">
        <f t="shared" si="14"/>
        <v>0</v>
      </c>
      <c r="G55" s="289"/>
      <c r="H55" s="289"/>
      <c r="I55" s="289"/>
      <c r="J55" s="342"/>
      <c r="K55" s="322"/>
      <c r="L55" s="289"/>
      <c r="M55" s="289"/>
      <c r="N55" s="289"/>
    </row>
    <row r="56" spans="1:14" x14ac:dyDescent="0.25">
      <c r="A56" s="286"/>
      <c r="B56" s="323"/>
      <c r="C56" s="323"/>
      <c r="D56" s="323"/>
      <c r="E56" s="324"/>
      <c r="F56" s="102">
        <f t="shared" si="14"/>
        <v>0</v>
      </c>
      <c r="G56" s="289"/>
      <c r="H56" s="289"/>
      <c r="I56" s="289"/>
      <c r="J56" s="342"/>
      <c r="K56" s="322"/>
      <c r="L56" s="289"/>
      <c r="M56" s="289"/>
      <c r="N56" s="289"/>
    </row>
    <row r="57" spans="1:14" x14ac:dyDescent="0.25">
      <c r="A57" s="286"/>
      <c r="B57" s="323"/>
      <c r="C57" s="323"/>
      <c r="D57" s="323"/>
      <c r="E57" s="324"/>
      <c r="F57" s="102">
        <f t="shared" si="14"/>
        <v>0</v>
      </c>
      <c r="G57" s="289"/>
      <c r="H57" s="289"/>
      <c r="I57" s="289"/>
      <c r="J57" s="342"/>
      <c r="K57" s="322"/>
      <c r="L57" s="289"/>
      <c r="M57" s="289"/>
      <c r="N57" s="289"/>
    </row>
    <row r="59" spans="1:14" x14ac:dyDescent="0.25">
      <c r="A59" s="325"/>
    </row>
    <row r="61" spans="1:14" ht="36.6" customHeight="1" x14ac:dyDescent="0.25">
      <c r="E61" s="291" t="s">
        <v>115</v>
      </c>
      <c r="F61" s="292">
        <f>SUMIFS(F30:F57,E30:E57,E61)</f>
        <v>0</v>
      </c>
    </row>
    <row r="62" spans="1:14" ht="36.6" customHeight="1" x14ac:dyDescent="0.25">
      <c r="E62" s="291" t="s">
        <v>118</v>
      </c>
      <c r="F62" s="292">
        <f>SUMIFS(F30:F57,E30:E57,E62)</f>
        <v>0</v>
      </c>
    </row>
    <row r="63" spans="1:14" ht="36.6" customHeight="1" x14ac:dyDescent="0.25">
      <c r="E63" s="291" t="s">
        <v>114</v>
      </c>
      <c r="F63" s="292">
        <f>SUMIFS(F30:F57,E30:E57,E63)</f>
        <v>0</v>
      </c>
    </row>
    <row r="64" spans="1:14" ht="36.6" customHeight="1" x14ac:dyDescent="0.25">
      <c r="E64" s="291" t="s">
        <v>117</v>
      </c>
      <c r="F64" s="292">
        <f>SUMIFS(F30:F57,E30:E57,E64)</f>
        <v>0</v>
      </c>
    </row>
    <row r="65" spans="5:6" ht="36.6" customHeight="1" x14ac:dyDescent="0.25">
      <c r="E65" s="291" t="s">
        <v>447</v>
      </c>
      <c r="F65" s="292">
        <f>SUMIFS(F30:F57,B30:B57,E65)</f>
        <v>0</v>
      </c>
    </row>
    <row r="66" spans="5:6" ht="36.6" customHeight="1" x14ac:dyDescent="0.25">
      <c r="E66" s="291" t="s">
        <v>448</v>
      </c>
      <c r="F66" s="292">
        <f>SUMIFS(F30:F57,B30:B57,E66)</f>
        <v>0</v>
      </c>
    </row>
    <row r="67" spans="5:6" ht="36.6" customHeight="1" x14ac:dyDescent="0.25">
      <c r="E67" s="291" t="s">
        <v>167</v>
      </c>
      <c r="F67" s="292">
        <f>SUMIFS(F30:F57,B30:B57,E67)</f>
        <v>0</v>
      </c>
    </row>
    <row r="68" spans="5:6" ht="36.6" customHeight="1" x14ac:dyDescent="0.25">
      <c r="E68" s="291" t="s">
        <v>166</v>
      </c>
      <c r="F68" s="292">
        <f>SUMIFS(F30:F57,B30:B57,E68)</f>
        <v>0</v>
      </c>
    </row>
    <row r="69" spans="5:6" ht="36.6" customHeight="1" x14ac:dyDescent="0.25">
      <c r="E69" s="291" t="s">
        <v>116</v>
      </c>
      <c r="F69" s="292">
        <f>SUMIFS(F30:F57,E30:E57,E69)</f>
        <v>0</v>
      </c>
    </row>
    <row r="70" spans="5:6" ht="36.6" customHeight="1" x14ac:dyDescent="0.25">
      <c r="E70" s="291" t="s">
        <v>469</v>
      </c>
      <c r="F70" s="292">
        <f>SUMIFS(F30:F57,E30:E57,E70)</f>
        <v>0</v>
      </c>
    </row>
    <row r="71" spans="5:6" ht="20.45" customHeight="1" x14ac:dyDescent="0.25"/>
  </sheetData>
  <sheetProtection password="E21E" sheet="1" objects="1" scenarios="1" autoFilter="0"/>
  <autoFilter ref="A29:N57" xr:uid="{00000000-0009-0000-0000-000007000000}"/>
  <mergeCells count="1">
    <mergeCell ref="C3:D8"/>
  </mergeCells>
  <conditionalFormatting sqref="G23:N24">
    <cfRule type="cellIs" dxfId="24" priority="1" operator="notEqual">
      <formula>0</formula>
    </cfRule>
  </conditionalFormatting>
  <conditionalFormatting sqref="F25:N26">
    <cfRule type="cellIs" dxfId="23" priority="2" operator="notEqual">
      <formula>0</formula>
    </cfRule>
  </conditionalFormatting>
  <dataValidations count="6">
    <dataValidation type="list" allowBlank="1" showInputMessage="1" showErrorMessage="1" sqref="E30:E57 E61:E64" xr:uid="{00000000-0002-0000-0700-000000000000}">
      <formula1>IISSP_zdroj</formula1>
    </dataValidation>
    <dataValidation type="list" allowBlank="1" showInputMessage="1" showErrorMessage="1" sqref="A30:A57" xr:uid="{00000000-0002-0000-0700-000001000000}">
      <formula1>Zdroje_I_N</formula1>
    </dataValidation>
    <dataValidation type="list" allowBlank="1" showInputMessage="1" showErrorMessage="1" sqref="B30:B57 E65:E68" xr:uid="{00000000-0002-0000-0700-000002000000}">
      <formula1>ZR</formula1>
    </dataValidation>
    <dataValidation type="list" allowBlank="1" showInputMessage="1" showErrorMessage="1" sqref="B58:B60" xr:uid="{00000000-0002-0000-0700-000003000000}">
      <formula1>NR</formula1>
    </dataValidation>
    <dataValidation type="list" allowBlank="1" showInputMessage="1" showErrorMessage="1" sqref="C30:C60" xr:uid="{00000000-0002-0000-0700-000004000000}">
      <formula1>Druhové_třídění</formula1>
    </dataValidation>
    <dataValidation type="list" allowBlank="1" showInputMessage="1" showErrorMessage="1" sqref="D30:D60" xr:uid="{00000000-0002-0000-0700-000005000000}">
      <formula1>Odvětvové_třídění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Footer>&amp;LJméno a příjmení:
..............................................
PODPIS KOMPETENTNÍ OSOBY&amp;C&amp;F&amp;R&amp;D
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N71"/>
  <sheetViews>
    <sheetView topLeftCell="A40" zoomScale="90" zoomScaleNormal="90" workbookViewId="0">
      <selection activeCell="A59" sqref="A59"/>
    </sheetView>
  </sheetViews>
  <sheetFormatPr defaultColWidth="8.85546875" defaultRowHeight="15" x14ac:dyDescent="0.25"/>
  <cols>
    <col min="1" max="1" width="5.7109375" style="241" customWidth="1"/>
    <col min="2" max="2" width="19.7109375" style="241" customWidth="1"/>
    <col min="3" max="3" width="19.140625" style="241" customWidth="1"/>
    <col min="4" max="4" width="17.42578125" style="241" customWidth="1"/>
    <col min="5" max="5" width="19" style="237" customWidth="1"/>
    <col min="6" max="6" width="16.28515625" style="241" customWidth="1"/>
    <col min="7" max="7" width="14.7109375" style="241" customWidth="1"/>
    <col min="8" max="8" width="15.7109375" style="241" bestFit="1" customWidth="1"/>
    <col min="9" max="14" width="14.7109375" style="241" customWidth="1"/>
    <col min="15" max="16384" width="8.85546875" style="241"/>
  </cols>
  <sheetData>
    <row r="1" spans="1:14" ht="23.25" x14ac:dyDescent="0.25">
      <c r="A1" s="89" t="s">
        <v>481</v>
      </c>
      <c r="B1" s="75"/>
      <c r="C1" s="75"/>
      <c r="D1" s="75"/>
      <c r="E1" s="293" t="s">
        <v>113</v>
      </c>
      <c r="F1" s="294" t="s">
        <v>111</v>
      </c>
      <c r="G1" s="294">
        <v>2016</v>
      </c>
      <c r="H1" s="294">
        <v>2017</v>
      </c>
      <c r="I1" s="294">
        <v>2018</v>
      </c>
      <c r="J1" s="294">
        <v>2019</v>
      </c>
      <c r="K1" s="294">
        <v>2020</v>
      </c>
      <c r="L1" s="294">
        <v>2021</v>
      </c>
      <c r="M1" s="294">
        <v>2022</v>
      </c>
      <c r="N1" s="294">
        <v>2023</v>
      </c>
    </row>
    <row r="2" spans="1:14" ht="15" customHeight="1" x14ac:dyDescent="0.25">
      <c r="A2" s="75" t="s">
        <v>95</v>
      </c>
      <c r="B2" s="75"/>
      <c r="C2" s="295">
        <f>'Rekapitulace 1'!B3</f>
        <v>0</v>
      </c>
      <c r="D2" s="75"/>
      <c r="E2" s="296" t="s">
        <v>171</v>
      </c>
      <c r="F2" s="297">
        <f>SUM(G2:N2)</f>
        <v>0</v>
      </c>
      <c r="G2" s="298">
        <f>'Potřeby Změna'!D10</f>
        <v>0</v>
      </c>
      <c r="H2" s="298">
        <f>'Potřeby Změna'!E10</f>
        <v>0</v>
      </c>
      <c r="I2" s="298">
        <f>'Potřeby Změna'!F10</f>
        <v>0</v>
      </c>
      <c r="J2" s="298">
        <f>'Potřeby Změna'!G10</f>
        <v>0</v>
      </c>
      <c r="K2" s="298">
        <f>'Potřeby Změna'!H10</f>
        <v>0</v>
      </c>
      <c r="L2" s="298">
        <f>'Potřeby Změna'!I10</f>
        <v>0</v>
      </c>
      <c r="M2" s="298">
        <f>'Potřeby Změna'!J10</f>
        <v>0</v>
      </c>
      <c r="N2" s="298">
        <f>'Potřeby Změna'!K10</f>
        <v>0</v>
      </c>
    </row>
    <row r="3" spans="1:14" ht="15" customHeight="1" x14ac:dyDescent="0.25">
      <c r="A3" s="75" t="s">
        <v>0</v>
      </c>
      <c r="B3" s="75"/>
      <c r="C3" s="532">
        <f>'Rekapitulace 1'!B2</f>
        <v>0</v>
      </c>
      <c r="D3" s="533"/>
      <c r="E3" s="296" t="s">
        <v>172</v>
      </c>
      <c r="F3" s="297">
        <f>SUM(G3:N3)</f>
        <v>0</v>
      </c>
      <c r="G3" s="298">
        <f>'Potřeby Změna'!D11</f>
        <v>0</v>
      </c>
      <c r="H3" s="298">
        <f>'Potřeby Změna'!E11</f>
        <v>0</v>
      </c>
      <c r="I3" s="298">
        <f>'Potřeby Změna'!F11</f>
        <v>0</v>
      </c>
      <c r="J3" s="298">
        <f>'Potřeby Změna'!G11</f>
        <v>0</v>
      </c>
      <c r="K3" s="298">
        <f>'Potřeby Změna'!H11</f>
        <v>0</v>
      </c>
      <c r="L3" s="298">
        <f>'Potřeby Změna'!I11</f>
        <v>0</v>
      </c>
      <c r="M3" s="298">
        <f>'Potřeby Změna'!J11</f>
        <v>0</v>
      </c>
      <c r="N3" s="298">
        <f>'Potřeby Změna'!K11</f>
        <v>0</v>
      </c>
    </row>
    <row r="4" spans="1:14" ht="15" customHeight="1" x14ac:dyDescent="0.25">
      <c r="A4" s="75"/>
      <c r="B4" s="75"/>
      <c r="C4" s="532"/>
      <c r="D4" s="533"/>
      <c r="E4" s="296" t="s">
        <v>173</v>
      </c>
      <c r="F4" s="297">
        <f>SUM(G4:N4)</f>
        <v>0</v>
      </c>
      <c r="G4" s="298">
        <f t="shared" ref="G4:N4" si="0">SUMIF($A$30:$A$57,"VZ-I",G$30:G$57)</f>
        <v>0</v>
      </c>
      <c r="H4" s="298">
        <f t="shared" si="0"/>
        <v>0</v>
      </c>
      <c r="I4" s="298">
        <f t="shared" si="0"/>
        <v>0</v>
      </c>
      <c r="J4" s="298">
        <f t="shared" si="0"/>
        <v>0</v>
      </c>
      <c r="K4" s="298">
        <f t="shared" si="0"/>
        <v>0</v>
      </c>
      <c r="L4" s="298">
        <f t="shared" si="0"/>
        <v>0</v>
      </c>
      <c r="M4" s="298">
        <f t="shared" si="0"/>
        <v>0</v>
      </c>
      <c r="N4" s="298">
        <f t="shared" si="0"/>
        <v>0</v>
      </c>
    </row>
    <row r="5" spans="1:14" ht="15" customHeight="1" x14ac:dyDescent="0.25">
      <c r="A5" s="75"/>
      <c r="B5" s="75"/>
      <c r="C5" s="532"/>
      <c r="D5" s="533"/>
      <c r="E5" s="296" t="s">
        <v>174</v>
      </c>
      <c r="F5" s="297">
        <f>SUM(G5:N5)</f>
        <v>0</v>
      </c>
      <c r="G5" s="298">
        <f t="shared" ref="G5:N5" si="1">SUMIF($A$30:$A$57,"VZ-N",G$30:G$57)</f>
        <v>0</v>
      </c>
      <c r="H5" s="298">
        <f t="shared" si="1"/>
        <v>0</v>
      </c>
      <c r="I5" s="298">
        <f t="shared" si="1"/>
        <v>0</v>
      </c>
      <c r="J5" s="298">
        <f t="shared" si="1"/>
        <v>0</v>
      </c>
      <c r="K5" s="298">
        <f t="shared" si="1"/>
        <v>0</v>
      </c>
      <c r="L5" s="298">
        <f t="shared" si="1"/>
        <v>0</v>
      </c>
      <c r="M5" s="298">
        <f t="shared" si="1"/>
        <v>0</v>
      </c>
      <c r="N5" s="298">
        <f t="shared" si="1"/>
        <v>0</v>
      </c>
    </row>
    <row r="6" spans="1:14" ht="15" customHeight="1" x14ac:dyDescent="0.25">
      <c r="A6" s="75"/>
      <c r="B6" s="75"/>
      <c r="C6" s="532"/>
      <c r="D6" s="533"/>
      <c r="E6" s="296" t="s">
        <v>470</v>
      </c>
      <c r="F6" s="297">
        <f t="shared" ref="F6:F15" si="2">SUM(G6:N6)</f>
        <v>0</v>
      </c>
      <c r="G6" s="298">
        <f>SUMIF($A$30:$A$57,"ZZ-I",G$30:G$57)</f>
        <v>0</v>
      </c>
      <c r="H6" s="298">
        <f t="shared" ref="H6:N6" si="3">SUMIF($A$30:$A$57,"ZZ-I",H$30:H$57)</f>
        <v>0</v>
      </c>
      <c r="I6" s="298">
        <f t="shared" si="3"/>
        <v>0</v>
      </c>
      <c r="J6" s="298">
        <f t="shared" si="3"/>
        <v>0</v>
      </c>
      <c r="K6" s="298">
        <f t="shared" si="3"/>
        <v>0</v>
      </c>
      <c r="L6" s="298">
        <f t="shared" si="3"/>
        <v>0</v>
      </c>
      <c r="M6" s="298">
        <f t="shared" si="3"/>
        <v>0</v>
      </c>
      <c r="N6" s="298">
        <f t="shared" si="3"/>
        <v>0</v>
      </c>
    </row>
    <row r="7" spans="1:14" ht="15" customHeight="1" x14ac:dyDescent="0.25">
      <c r="A7" s="75"/>
      <c r="B7" s="75"/>
      <c r="C7" s="532"/>
      <c r="D7" s="533"/>
      <c r="E7" s="296" t="s">
        <v>471</v>
      </c>
      <c r="F7" s="297">
        <f t="shared" si="2"/>
        <v>0</v>
      </c>
      <c r="G7" s="298">
        <f>SUMIF($A$30:$A$57,"ZZ-N",G$30:G$57)</f>
        <v>0</v>
      </c>
      <c r="H7" s="298">
        <f t="shared" ref="H7:N7" si="4">SUMIF($A$30:$A$57,"ZZ-N",H$30:H$57)</f>
        <v>0</v>
      </c>
      <c r="I7" s="298">
        <f t="shared" si="4"/>
        <v>0</v>
      </c>
      <c r="J7" s="298">
        <f t="shared" si="4"/>
        <v>0</v>
      </c>
      <c r="K7" s="298">
        <f t="shared" si="4"/>
        <v>0</v>
      </c>
      <c r="L7" s="298">
        <f t="shared" si="4"/>
        <v>0</v>
      </c>
      <c r="M7" s="298">
        <f t="shared" si="4"/>
        <v>0</v>
      </c>
      <c r="N7" s="298">
        <f t="shared" si="4"/>
        <v>0</v>
      </c>
    </row>
    <row r="8" spans="1:14" ht="15" customHeight="1" x14ac:dyDescent="0.25">
      <c r="A8" s="75"/>
      <c r="B8" s="75"/>
      <c r="C8" s="532"/>
      <c r="D8" s="533"/>
      <c r="E8" s="296" t="s">
        <v>472</v>
      </c>
      <c r="F8" s="297">
        <f t="shared" si="2"/>
        <v>0</v>
      </c>
      <c r="G8" s="298">
        <f>G2-G4-G6</f>
        <v>0</v>
      </c>
      <c r="H8" s="298">
        <f t="shared" ref="H8:N8" si="5">H2-H4-H6</f>
        <v>0</v>
      </c>
      <c r="I8" s="298">
        <f t="shared" si="5"/>
        <v>0</v>
      </c>
      <c r="J8" s="298">
        <f t="shared" si="5"/>
        <v>0</v>
      </c>
      <c r="K8" s="298">
        <f t="shared" si="5"/>
        <v>0</v>
      </c>
      <c r="L8" s="298">
        <f t="shared" si="5"/>
        <v>0</v>
      </c>
      <c r="M8" s="298">
        <f t="shared" si="5"/>
        <v>0</v>
      </c>
      <c r="N8" s="298">
        <f t="shared" si="5"/>
        <v>0</v>
      </c>
    </row>
    <row r="9" spans="1:14" ht="15" customHeight="1" x14ac:dyDescent="0.25">
      <c r="A9" s="75"/>
      <c r="B9" s="75"/>
      <c r="C9" s="299" t="s">
        <v>427</v>
      </c>
      <c r="D9" s="299" t="s">
        <v>428</v>
      </c>
      <c r="E9" s="300" t="s">
        <v>175</v>
      </c>
      <c r="F9" s="301">
        <f t="shared" si="2"/>
        <v>0</v>
      </c>
      <c r="G9" s="302">
        <f>G8-G10</f>
        <v>0</v>
      </c>
      <c r="H9" s="302">
        <f>H8-H10</f>
        <v>0</v>
      </c>
      <c r="I9" s="302">
        <f>I8-I10</f>
        <v>0</v>
      </c>
      <c r="J9" s="302">
        <f>J8-J10</f>
        <v>0</v>
      </c>
      <c r="K9" s="302">
        <f>TRUNC(K8*'Rekapitulace 1'!$B$20,2)</f>
        <v>0</v>
      </c>
      <c r="L9" s="302">
        <f>TRUNC(L8*'Rekapitulace 1'!$B$20,0)</f>
        <v>0</v>
      </c>
      <c r="M9" s="302">
        <f>TRUNC(M8*'Rekapitulace 1'!$B$20,0)</f>
        <v>0</v>
      </c>
      <c r="N9" s="302">
        <f>TRUNC(N8*'Rekapitulace 1'!$B$20,0)</f>
        <v>0</v>
      </c>
    </row>
    <row r="10" spans="1:14" ht="15" customHeight="1" x14ac:dyDescent="0.25">
      <c r="A10" s="303" t="str">
        <f>'Rekapitulace 1'!A10</f>
        <v>Celkové výdaje:</v>
      </c>
      <c r="B10" s="75"/>
      <c r="C10" s="304">
        <f>'Rekapitulace 1'!D10</f>
        <v>0</v>
      </c>
      <c r="D10" s="304">
        <f>SUM(D11:D13)</f>
        <v>0</v>
      </c>
      <c r="E10" s="300" t="s">
        <v>176</v>
      </c>
      <c r="F10" s="301">
        <f t="shared" si="2"/>
        <v>0</v>
      </c>
      <c r="G10" s="302">
        <f>TRUNC(G8*'Rekapitulace 1'!$B$19,2)</f>
        <v>0</v>
      </c>
      <c r="H10" s="302">
        <f>TRUNC(H8*'Rekapitulace 1'!$B$19,2)</f>
        <v>0</v>
      </c>
      <c r="I10" s="302">
        <f>TRUNC(I8*'Rekapitulace 1'!$B$19,2)</f>
        <v>0</v>
      </c>
      <c r="J10" s="302">
        <f>TRUNC(J8*'Rekapitulace 1'!$B$19,2)</f>
        <v>0</v>
      </c>
      <c r="K10" s="302">
        <f>TRUNC(K8*'Rekapitulace 1'!$B$19,2)</f>
        <v>0</v>
      </c>
      <c r="L10" s="302">
        <f>TRUNC(L8*'Rekapitulace 1'!$B$19,0)</f>
        <v>0</v>
      </c>
      <c r="M10" s="302">
        <f>TRUNC(M8*'Rekapitulace 1'!$B$19,0)</f>
        <v>0</v>
      </c>
      <c r="N10" s="302">
        <f>TRUNC(N8*'Rekapitulace 1'!$B$19,0)</f>
        <v>0</v>
      </c>
    </row>
    <row r="11" spans="1:14" ht="15" customHeight="1" x14ac:dyDescent="0.25">
      <c r="A11" s="303" t="str">
        <f>'Rekapitulace 1'!A11</f>
        <v>EU podíl:</v>
      </c>
      <c r="B11" s="75"/>
      <c r="C11" s="304">
        <f>'Rekapitulace 1'!D11</f>
        <v>0</v>
      </c>
      <c r="D11" s="304">
        <f>F63+F64+F67+F68</f>
        <v>0</v>
      </c>
      <c r="E11" s="296" t="s">
        <v>473</v>
      </c>
      <c r="F11" s="297">
        <f t="shared" si="2"/>
        <v>0</v>
      </c>
      <c r="G11" s="298">
        <f>G3-G5-G7</f>
        <v>0</v>
      </c>
      <c r="H11" s="298">
        <f t="shared" ref="H11:N11" si="6">H3-H5-H7</f>
        <v>0</v>
      </c>
      <c r="I11" s="298">
        <f t="shared" si="6"/>
        <v>0</v>
      </c>
      <c r="J11" s="298">
        <f t="shared" si="6"/>
        <v>0</v>
      </c>
      <c r="K11" s="298">
        <f t="shared" si="6"/>
        <v>0</v>
      </c>
      <c r="L11" s="298">
        <f t="shared" si="6"/>
        <v>0</v>
      </c>
      <c r="M11" s="298">
        <f t="shared" si="6"/>
        <v>0</v>
      </c>
      <c r="N11" s="298">
        <f t="shared" si="6"/>
        <v>0</v>
      </c>
    </row>
    <row r="12" spans="1:14" ht="15" customHeight="1" x14ac:dyDescent="0.25">
      <c r="A12" s="303" t="str">
        <f>'Rekapitulace 1'!A12</f>
        <v>SR podíl:</v>
      </c>
      <c r="B12" s="75"/>
      <c r="C12" s="304">
        <f>'Rekapitulace 1'!D12</f>
        <v>0</v>
      </c>
      <c r="D12" s="304">
        <f>F61+F62+F65+F66</f>
        <v>0</v>
      </c>
      <c r="E12" s="300" t="s">
        <v>177</v>
      </c>
      <c r="F12" s="301">
        <f t="shared" si="2"/>
        <v>0</v>
      </c>
      <c r="G12" s="302">
        <f>G11-G13</f>
        <v>0</v>
      </c>
      <c r="H12" s="302">
        <f>H11-H13</f>
        <v>0</v>
      </c>
      <c r="I12" s="302">
        <f>I11-I13</f>
        <v>0</v>
      </c>
      <c r="J12" s="302">
        <f>J11-J13</f>
        <v>0</v>
      </c>
      <c r="K12" s="302">
        <f>TRUNC(K11*'Rekapitulace 1'!$B$20,2)</f>
        <v>0</v>
      </c>
      <c r="L12" s="302">
        <f>TRUNC(L11*'Rekapitulace 1'!$B$20,0)</f>
        <v>0</v>
      </c>
      <c r="M12" s="302">
        <f>TRUNC(M11*'Rekapitulace 1'!$B$20,0)</f>
        <v>0</v>
      </c>
      <c r="N12" s="302">
        <f>TRUNC(N11*'Rekapitulace 1'!$B$20,0)</f>
        <v>0</v>
      </c>
    </row>
    <row r="13" spans="1:14" ht="15" customHeight="1" x14ac:dyDescent="0.25">
      <c r="A13" s="303" t="s">
        <v>479</v>
      </c>
      <c r="B13" s="75"/>
      <c r="C13" s="304">
        <f>'Rekapitulace 1'!D14+'Rekapitulace 1'!D13</f>
        <v>0</v>
      </c>
      <c r="D13" s="304">
        <f>F30+F31+F36+F37+F38+F39</f>
        <v>0</v>
      </c>
      <c r="E13" s="300" t="s">
        <v>178</v>
      </c>
      <c r="F13" s="301">
        <f t="shared" si="2"/>
        <v>0</v>
      </c>
      <c r="G13" s="302">
        <f>TRUNC(G11*'Rekapitulace 1'!$B$19,2)</f>
        <v>0</v>
      </c>
      <c r="H13" s="302">
        <f>TRUNC(H11*'Rekapitulace 1'!$B$19,2)</f>
        <v>0</v>
      </c>
      <c r="I13" s="302">
        <f>TRUNC(I11*'Rekapitulace 1'!$B$19,2)</f>
        <v>0</v>
      </c>
      <c r="J13" s="302">
        <f>TRUNC(J11*'Rekapitulace 1'!$B$19,2)</f>
        <v>0</v>
      </c>
      <c r="K13" s="302">
        <f>TRUNC(K11*'Rekapitulace 1'!$B$19,2)</f>
        <v>0</v>
      </c>
      <c r="L13" s="302">
        <f>TRUNC(L11*'Rekapitulace 1'!$B$19,0)</f>
        <v>0</v>
      </c>
      <c r="M13" s="302">
        <f>TRUNC(M11*'Rekapitulace 1'!$B$19,0)</f>
        <v>0</v>
      </c>
      <c r="N13" s="302">
        <f>TRUNC(N11*'Rekapitulace 1'!$B$19,0)</f>
        <v>0</v>
      </c>
    </row>
    <row r="14" spans="1:14" ht="15" customHeight="1" x14ac:dyDescent="0.25">
      <c r="A14" s="303"/>
      <c r="B14" s="75"/>
      <c r="C14" s="305" t="s">
        <v>351</v>
      </c>
      <c r="D14" s="306">
        <f>C11-D11</f>
        <v>0</v>
      </c>
      <c r="E14" s="296" t="s">
        <v>184</v>
      </c>
      <c r="F14" s="297">
        <f t="shared" si="2"/>
        <v>0</v>
      </c>
      <c r="G14" s="298">
        <f>SUM(G9,G12)</f>
        <v>0</v>
      </c>
      <c r="H14" s="298">
        <f t="shared" ref="H14:N15" si="7">SUM(H9,H12)</f>
        <v>0</v>
      </c>
      <c r="I14" s="298">
        <f t="shared" si="7"/>
        <v>0</v>
      </c>
      <c r="J14" s="298">
        <f t="shared" si="7"/>
        <v>0</v>
      </c>
      <c r="K14" s="298">
        <f t="shared" si="7"/>
        <v>0</v>
      </c>
      <c r="L14" s="298">
        <f t="shared" si="7"/>
        <v>0</v>
      </c>
      <c r="M14" s="298">
        <f>SUM(M9,M12)</f>
        <v>0</v>
      </c>
      <c r="N14" s="298">
        <f t="shared" si="7"/>
        <v>0</v>
      </c>
    </row>
    <row r="15" spans="1:14" ht="15" customHeight="1" x14ac:dyDescent="0.25">
      <c r="A15" s="303"/>
      <c r="B15" s="75"/>
      <c r="C15" s="305" t="s">
        <v>350</v>
      </c>
      <c r="D15" s="306">
        <f>C12-D12</f>
        <v>0</v>
      </c>
      <c r="E15" s="296" t="s">
        <v>185</v>
      </c>
      <c r="F15" s="297">
        <f t="shared" si="2"/>
        <v>0</v>
      </c>
      <c r="G15" s="298">
        <f>SUM(G10,G13)</f>
        <v>0</v>
      </c>
      <c r="H15" s="298">
        <f t="shared" si="7"/>
        <v>0</v>
      </c>
      <c r="I15" s="298">
        <f t="shared" si="7"/>
        <v>0</v>
      </c>
      <c r="J15" s="298">
        <f t="shared" si="7"/>
        <v>0</v>
      </c>
      <c r="K15" s="298">
        <f t="shared" si="7"/>
        <v>0</v>
      </c>
      <c r="L15" s="298">
        <f t="shared" si="7"/>
        <v>0</v>
      </c>
      <c r="M15" s="298">
        <f t="shared" si="7"/>
        <v>0</v>
      </c>
      <c r="N15" s="298">
        <f t="shared" si="7"/>
        <v>0</v>
      </c>
    </row>
    <row r="16" spans="1:14" x14ac:dyDescent="0.25">
      <c r="A16" s="75"/>
      <c r="B16" s="75"/>
      <c r="C16" s="75"/>
      <c r="D16" s="75"/>
      <c r="E16" s="91"/>
      <c r="F16" s="75"/>
      <c r="G16" s="75"/>
      <c r="H16" s="75"/>
      <c r="I16" s="75"/>
      <c r="J16" s="75"/>
      <c r="K16" s="75"/>
      <c r="L16" s="75"/>
      <c r="M16" s="75"/>
      <c r="N16" s="75"/>
    </row>
    <row r="17" spans="1:14" s="309" customFormat="1" ht="12" x14ac:dyDescent="0.25">
      <c r="A17" s="307"/>
      <c r="B17" s="307"/>
      <c r="C17" s="307"/>
      <c r="D17" s="307"/>
      <c r="E17" s="308"/>
      <c r="F17" s="294" t="s">
        <v>111</v>
      </c>
      <c r="G17" s="294">
        <v>2016</v>
      </c>
      <c r="H17" s="294">
        <v>2017</v>
      </c>
      <c r="I17" s="294">
        <v>2018</v>
      </c>
      <c r="J17" s="294">
        <v>2019</v>
      </c>
      <c r="K17" s="294">
        <v>2020</v>
      </c>
      <c r="L17" s="294">
        <v>2021</v>
      </c>
      <c r="M17" s="294">
        <v>2022</v>
      </c>
      <c r="N17" s="294">
        <v>2023</v>
      </c>
    </row>
    <row r="18" spans="1:14" s="313" customFormat="1" ht="12.75" x14ac:dyDescent="0.25">
      <c r="A18" s="303"/>
      <c r="B18" s="303"/>
      <c r="C18" s="305" t="s">
        <v>461</v>
      </c>
      <c r="D18" s="306">
        <f>F2-F18-F20</f>
        <v>0</v>
      </c>
      <c r="E18" s="310" t="s">
        <v>477</v>
      </c>
      <c r="F18" s="311">
        <f t="shared" ref="F18:F25" si="8">SUM(G18:N18)</f>
        <v>0</v>
      </c>
      <c r="G18" s="312">
        <f>G4+G6</f>
        <v>0</v>
      </c>
      <c r="H18" s="312">
        <f t="shared" ref="H18:N18" si="9">H4+H6</f>
        <v>0</v>
      </c>
      <c r="I18" s="312">
        <f t="shared" si="9"/>
        <v>0</v>
      </c>
      <c r="J18" s="312">
        <f t="shared" si="9"/>
        <v>0</v>
      </c>
      <c r="K18" s="312">
        <f t="shared" si="9"/>
        <v>0</v>
      </c>
      <c r="L18" s="312">
        <f t="shared" si="9"/>
        <v>0</v>
      </c>
      <c r="M18" s="312">
        <f t="shared" si="9"/>
        <v>0</v>
      </c>
      <c r="N18" s="312">
        <f t="shared" si="9"/>
        <v>0</v>
      </c>
    </row>
    <row r="19" spans="1:14" s="313" customFormat="1" ht="12.75" x14ac:dyDescent="0.25">
      <c r="A19" s="303"/>
      <c r="B19" s="303"/>
      <c r="C19" s="305" t="s">
        <v>462</v>
      </c>
      <c r="D19" s="306">
        <f>F3-F19-F21</f>
        <v>0</v>
      </c>
      <c r="E19" s="310" t="s">
        <v>478</v>
      </c>
      <c r="F19" s="311">
        <f t="shared" si="8"/>
        <v>0</v>
      </c>
      <c r="G19" s="312">
        <f>G5+G7</f>
        <v>0</v>
      </c>
      <c r="H19" s="312">
        <f t="shared" ref="H19:N19" si="10">H5+H7</f>
        <v>0</v>
      </c>
      <c r="I19" s="312">
        <f t="shared" si="10"/>
        <v>0</v>
      </c>
      <c r="J19" s="312">
        <f t="shared" si="10"/>
        <v>0</v>
      </c>
      <c r="K19" s="312">
        <f t="shared" si="10"/>
        <v>0</v>
      </c>
      <c r="L19" s="312">
        <f t="shared" si="10"/>
        <v>0</v>
      </c>
      <c r="M19" s="312">
        <f t="shared" si="10"/>
        <v>0</v>
      </c>
      <c r="N19" s="312">
        <f t="shared" si="10"/>
        <v>0</v>
      </c>
    </row>
    <row r="20" spans="1:14" s="313" customFormat="1" ht="12.75" x14ac:dyDescent="0.25">
      <c r="A20" s="303"/>
      <c r="B20" s="303"/>
      <c r="C20" s="303"/>
      <c r="D20" s="314"/>
      <c r="E20" s="310" t="s">
        <v>107</v>
      </c>
      <c r="F20" s="311">
        <f t="shared" si="8"/>
        <v>0</v>
      </c>
      <c r="G20" s="312">
        <f t="shared" ref="G20:N20" si="11">SUMIF($A$30:$A$57,"I",G$30:G$57)</f>
        <v>0</v>
      </c>
      <c r="H20" s="312">
        <f t="shared" si="11"/>
        <v>0</v>
      </c>
      <c r="I20" s="312">
        <f t="shared" si="11"/>
        <v>0</v>
      </c>
      <c r="J20" s="312">
        <f t="shared" si="11"/>
        <v>0</v>
      </c>
      <c r="K20" s="312">
        <f t="shared" si="11"/>
        <v>0</v>
      </c>
      <c r="L20" s="312">
        <f t="shared" si="11"/>
        <v>0</v>
      </c>
      <c r="M20" s="312">
        <f t="shared" si="11"/>
        <v>0</v>
      </c>
      <c r="N20" s="312">
        <f t="shared" si="11"/>
        <v>0</v>
      </c>
    </row>
    <row r="21" spans="1:14" s="313" customFormat="1" ht="12.75" x14ac:dyDescent="0.25">
      <c r="A21" s="303"/>
      <c r="B21" s="303"/>
      <c r="C21" s="303"/>
      <c r="D21" s="303"/>
      <c r="E21" s="310" t="s">
        <v>108</v>
      </c>
      <c r="F21" s="311">
        <f t="shared" si="8"/>
        <v>0</v>
      </c>
      <c r="G21" s="312">
        <f t="shared" ref="G21:N21" si="12">SUMIF($A$30:$A$57,"N",G$30:G$57)</f>
        <v>0</v>
      </c>
      <c r="H21" s="312">
        <f t="shared" si="12"/>
        <v>0</v>
      </c>
      <c r="I21" s="312">
        <f t="shared" si="12"/>
        <v>0</v>
      </c>
      <c r="J21" s="312">
        <f t="shared" si="12"/>
        <v>0</v>
      </c>
      <c r="K21" s="312">
        <f t="shared" si="12"/>
        <v>0</v>
      </c>
      <c r="L21" s="312">
        <f t="shared" si="12"/>
        <v>0</v>
      </c>
      <c r="M21" s="312">
        <f t="shared" si="12"/>
        <v>0</v>
      </c>
      <c r="N21" s="312">
        <f t="shared" si="12"/>
        <v>0</v>
      </c>
    </row>
    <row r="22" spans="1:14" s="313" customFormat="1" ht="12.75" x14ac:dyDescent="0.25">
      <c r="A22" s="303"/>
      <c r="B22" s="303"/>
      <c r="C22" s="303"/>
      <c r="D22" s="303"/>
      <c r="E22" s="315" t="s">
        <v>109</v>
      </c>
      <c r="F22" s="311">
        <f t="shared" si="8"/>
        <v>0</v>
      </c>
      <c r="G22" s="312">
        <f>SUM(G18:G21)</f>
        <v>0</v>
      </c>
      <c r="H22" s="312">
        <f t="shared" ref="H22:N22" si="13">SUM(H18:H21)</f>
        <v>0</v>
      </c>
      <c r="I22" s="312">
        <f t="shared" si="13"/>
        <v>0</v>
      </c>
      <c r="J22" s="312">
        <f t="shared" si="13"/>
        <v>0</v>
      </c>
      <c r="K22" s="312">
        <f t="shared" si="13"/>
        <v>0</v>
      </c>
      <c r="L22" s="312">
        <f t="shared" si="13"/>
        <v>0</v>
      </c>
      <c r="M22" s="312">
        <f t="shared" si="13"/>
        <v>0</v>
      </c>
      <c r="N22" s="312">
        <f t="shared" si="13"/>
        <v>0</v>
      </c>
    </row>
    <row r="23" spans="1:14" s="313" customFormat="1" ht="12.75" x14ac:dyDescent="0.25">
      <c r="A23" s="303"/>
      <c r="B23" s="303"/>
      <c r="C23" s="303"/>
      <c r="D23" s="303"/>
      <c r="E23" s="315" t="s">
        <v>463</v>
      </c>
      <c r="F23" s="311">
        <f t="shared" si="8"/>
        <v>0</v>
      </c>
      <c r="G23" s="312">
        <f>'Potřeby Změna'!D10-G18-G20</f>
        <v>0</v>
      </c>
      <c r="H23" s="312">
        <f>'Potřeby Změna'!E10-H18-H20</f>
        <v>0</v>
      </c>
      <c r="I23" s="312">
        <f>'Potřeby Změna'!F10-I18-I20</f>
        <v>0</v>
      </c>
      <c r="J23" s="312">
        <f>'Potřeby Změna'!G10-J18-J20</f>
        <v>0</v>
      </c>
      <c r="K23" s="312">
        <f>'Potřeby Změna'!H10-K18-K20</f>
        <v>0</v>
      </c>
      <c r="L23" s="312">
        <f>'Potřeby Změna'!I10-L18-L20</f>
        <v>0</v>
      </c>
      <c r="M23" s="312">
        <f>'Potřeby Změna'!J10-M18-M20</f>
        <v>0</v>
      </c>
      <c r="N23" s="312">
        <f>'Potřeby Změna'!K10-N18-N20</f>
        <v>0</v>
      </c>
    </row>
    <row r="24" spans="1:14" s="313" customFormat="1" ht="12.75" x14ac:dyDescent="0.25">
      <c r="A24" s="303"/>
      <c r="B24" s="303"/>
      <c r="C24" s="303"/>
      <c r="D24" s="303"/>
      <c r="E24" s="315" t="s">
        <v>464</v>
      </c>
      <c r="F24" s="311">
        <f t="shared" si="8"/>
        <v>0</v>
      </c>
      <c r="G24" s="312">
        <f>'Potřeby Změna'!D11-G19-G21</f>
        <v>0</v>
      </c>
      <c r="H24" s="312">
        <f>'Potřeby Změna'!E11-H19-H21</f>
        <v>0</v>
      </c>
      <c r="I24" s="312">
        <f>'Potřeby Změna'!F11-I19-I21</f>
        <v>0</v>
      </c>
      <c r="J24" s="312">
        <f>'Potřeby Změna'!G11-J19-J21</f>
        <v>0</v>
      </c>
      <c r="K24" s="312">
        <f>'Potřeby Změna'!H11-K19-K21</f>
        <v>0</v>
      </c>
      <c r="L24" s="312">
        <f>'Potřeby Změna'!I11-L19-L21</f>
        <v>0</v>
      </c>
      <c r="M24" s="312">
        <f>'Potřeby Změna'!J11-M19-M21</f>
        <v>0</v>
      </c>
      <c r="N24" s="312">
        <f>'Potřeby Změna'!K11-N19-N21</f>
        <v>0</v>
      </c>
    </row>
    <row r="25" spans="1:14" s="313" customFormat="1" ht="12.75" x14ac:dyDescent="0.25">
      <c r="A25" s="303"/>
      <c r="B25" s="303"/>
      <c r="C25" s="303"/>
      <c r="D25" s="304"/>
      <c r="E25" s="315" t="s">
        <v>179</v>
      </c>
      <c r="F25" s="311">
        <f t="shared" si="8"/>
        <v>0</v>
      </c>
      <c r="G25" s="312">
        <f>'Potřeby Změna'!D12-'Zdroje Změna'!G22</f>
        <v>0</v>
      </c>
      <c r="H25" s="312">
        <f>'Potřeby Změna'!E12-'Zdroje Změna'!H22</f>
        <v>0</v>
      </c>
      <c r="I25" s="312">
        <f>'Potřeby Změna'!F12-'Zdroje Změna'!I22</f>
        <v>0</v>
      </c>
      <c r="J25" s="312">
        <f>'Potřeby Změna'!G12-'Zdroje Změna'!J22</f>
        <v>0</v>
      </c>
      <c r="K25" s="312">
        <f>'Potřeby Změna'!H12-'Zdroje Změna'!K22</f>
        <v>0</v>
      </c>
      <c r="L25" s="312">
        <f>'Potřeby Změna'!I12-'Zdroje Změna'!L22</f>
        <v>0</v>
      </c>
      <c r="M25" s="312">
        <f>'Potřeby Změna'!J12-'Zdroje Změna'!M22</f>
        <v>0</v>
      </c>
      <c r="N25" s="312">
        <f>'Potřeby Změna'!K12-'Zdroje Změna'!N22</f>
        <v>0</v>
      </c>
    </row>
    <row r="26" spans="1:14" s="313" customFormat="1" ht="12.75" x14ac:dyDescent="0.25">
      <c r="A26" s="303"/>
      <c r="B26" s="303"/>
      <c r="C26" s="315"/>
      <c r="D26" s="304"/>
      <c r="E26" s="316"/>
      <c r="F26" s="317"/>
      <c r="G26" s="318"/>
      <c r="H26" s="318"/>
      <c r="I26" s="318"/>
      <c r="J26" s="318"/>
      <c r="K26" s="318"/>
      <c r="L26" s="318"/>
      <c r="M26" s="318"/>
      <c r="N26" s="318"/>
    </row>
    <row r="27" spans="1:14" s="313" customFormat="1" ht="12.75" x14ac:dyDescent="0.25">
      <c r="A27" s="303"/>
      <c r="B27" s="303"/>
      <c r="C27" s="315"/>
      <c r="D27" s="303"/>
      <c r="E27" s="316" t="s">
        <v>183</v>
      </c>
      <c r="F27" s="113">
        <f>SUM(G27:N27)</f>
        <v>0</v>
      </c>
      <c r="G27" s="274">
        <f t="shared" ref="G27:N27" si="14">SUBTOTAL(9,G30:G58)</f>
        <v>0</v>
      </c>
      <c r="H27" s="274">
        <f t="shared" si="14"/>
        <v>0</v>
      </c>
      <c r="I27" s="274">
        <f t="shared" si="14"/>
        <v>0</v>
      </c>
      <c r="J27" s="274">
        <f t="shared" si="14"/>
        <v>0</v>
      </c>
      <c r="K27" s="274">
        <f t="shared" si="14"/>
        <v>0</v>
      </c>
      <c r="L27" s="274">
        <f t="shared" si="14"/>
        <v>0</v>
      </c>
      <c r="M27" s="274">
        <f t="shared" si="14"/>
        <v>0</v>
      </c>
      <c r="N27" s="274">
        <f t="shared" si="14"/>
        <v>0</v>
      </c>
    </row>
    <row r="28" spans="1:14" x14ac:dyDescent="0.25">
      <c r="A28" s="75"/>
      <c r="B28" s="75"/>
      <c r="C28" s="75"/>
      <c r="D28" s="75"/>
      <c r="E28" s="91"/>
      <c r="F28" s="75"/>
      <c r="G28" s="75"/>
      <c r="H28" s="75"/>
      <c r="I28" s="75"/>
      <c r="J28" s="75"/>
      <c r="K28" s="75"/>
      <c r="L28" s="75"/>
      <c r="M28" s="75"/>
      <c r="N28" s="75"/>
    </row>
    <row r="29" spans="1:14" s="237" customFormat="1" x14ac:dyDescent="0.25">
      <c r="A29" s="198" t="s">
        <v>104</v>
      </c>
      <c r="B29" s="198" t="s">
        <v>96</v>
      </c>
      <c r="C29" s="198" t="s">
        <v>97</v>
      </c>
      <c r="D29" s="198" t="s">
        <v>102</v>
      </c>
      <c r="E29" s="198" t="s">
        <v>103</v>
      </c>
      <c r="F29" s="198" t="s">
        <v>111</v>
      </c>
      <c r="G29" s="198">
        <v>2016</v>
      </c>
      <c r="H29" s="198">
        <v>2017</v>
      </c>
      <c r="I29" s="198">
        <v>2018</v>
      </c>
      <c r="J29" s="198">
        <v>2019</v>
      </c>
      <c r="K29" s="198">
        <v>2020</v>
      </c>
      <c r="L29" s="198">
        <v>2021</v>
      </c>
      <c r="M29" s="198">
        <v>2022</v>
      </c>
      <c r="N29" s="198">
        <v>2023</v>
      </c>
    </row>
    <row r="30" spans="1:14" ht="22.5" x14ac:dyDescent="0.25">
      <c r="A30" s="329" t="s">
        <v>170</v>
      </c>
      <c r="B30" s="340" t="s">
        <v>51</v>
      </c>
      <c r="C30" s="340"/>
      <c r="D30" s="340"/>
      <c r="E30" s="341"/>
      <c r="F30" s="102">
        <f>SUM(G30:N30)</f>
        <v>0</v>
      </c>
      <c r="G30" s="327">
        <f>SUMIFS('Smlouvy, zakázky a jiné potřeby'!Q$18:Q$117,'Smlouvy, zakázky a jiné potřeby'!$A$18:$A$117,"VZ-N")</f>
        <v>0</v>
      </c>
      <c r="H30" s="327">
        <f>SUMIFS('Smlouvy, zakázky a jiné potřeby'!R$18:R$117,'Smlouvy, zakázky a jiné potřeby'!$A$18:$A$117,"VZ-N")</f>
        <v>0</v>
      </c>
      <c r="I30" s="327">
        <f>SUMIFS('Smlouvy, zakázky a jiné potřeby'!S$18:S$117,'Smlouvy, zakázky a jiné potřeby'!$A$18:$A$117,"VZ-N")</f>
        <v>0</v>
      </c>
      <c r="J30" s="327">
        <f>SUMIFS('Smlouvy, zakázky a jiné potřeby'!T$18:T$117,'Smlouvy, zakázky a jiné potřeby'!$A$18:$A$117,"VZ-N")</f>
        <v>0</v>
      </c>
      <c r="K30" s="327">
        <f>SUMIFS('Smlouvy, zakázky a jiné potřeby'!U$18:U$117,'Smlouvy, zakázky a jiné potřeby'!$A$18:$A$117,"VZ-N")</f>
        <v>0</v>
      </c>
      <c r="L30" s="327">
        <f>SUMIFS('Smlouvy, zakázky a jiné potřeby'!V$18:V$117,'Smlouvy, zakázky a jiné potřeby'!$A$18:$A$117,"VZ-N")</f>
        <v>0</v>
      </c>
      <c r="M30" s="327">
        <f>SUMIFS('Smlouvy, zakázky a jiné potřeby'!W$18:W$117,'Smlouvy, zakázky a jiné potřeby'!$A$18:$A$117,"VZ-N")</f>
        <v>0</v>
      </c>
      <c r="N30" s="327">
        <f>SUMIFS('Smlouvy, zakázky a jiné potřeby'!X$18:X$117,'Smlouvy, zakázky a jiné potřeby'!$A$18:$A$117,"VZ-N")</f>
        <v>0</v>
      </c>
    </row>
    <row r="31" spans="1:14" ht="22.5" x14ac:dyDescent="0.25">
      <c r="A31" s="329" t="s">
        <v>169</v>
      </c>
      <c r="B31" s="340" t="s">
        <v>56</v>
      </c>
      <c r="C31" s="340"/>
      <c r="D31" s="340"/>
      <c r="E31" s="341"/>
      <c r="F31" s="102">
        <f t="shared" ref="F31:F57" si="15">SUM(G31:N31)</f>
        <v>0</v>
      </c>
      <c r="G31" s="327">
        <f>SUMIFS('Smlouvy, zakázky a jiné potřeby'!Q$18:Q$117,'Smlouvy, zakázky a jiné potřeby'!$A$18:$A$117,"VZ-I")</f>
        <v>0</v>
      </c>
      <c r="H31" s="327">
        <f>SUMIFS('Smlouvy, zakázky a jiné potřeby'!R$18:R$117,'Smlouvy, zakázky a jiné potřeby'!$A$18:$A$117,"VZ-I")</f>
        <v>0</v>
      </c>
      <c r="I31" s="327">
        <f>SUMIFS('Smlouvy, zakázky a jiné potřeby'!S$18:S$117,'Smlouvy, zakázky a jiné potřeby'!$A$18:$A$117,"VZ-I")</f>
        <v>0</v>
      </c>
      <c r="J31" s="327">
        <f>SUMIFS('Smlouvy, zakázky a jiné potřeby'!T$18:T$117,'Smlouvy, zakázky a jiné potřeby'!$A$18:$A$117,"VZ-I")</f>
        <v>0</v>
      </c>
      <c r="K31" s="327">
        <f>SUMIFS('Smlouvy, zakázky a jiné potřeby'!U$18:U$117,'Smlouvy, zakázky a jiné potřeby'!$A$18:$A$117,"VZ-I")</f>
        <v>0</v>
      </c>
      <c r="L31" s="327">
        <f>SUMIFS('Smlouvy, zakázky a jiné potřeby'!V$18:V$117,'Smlouvy, zakázky a jiné potřeby'!$A$18:$A$117,"VZ-I")</f>
        <v>0</v>
      </c>
      <c r="M31" s="327">
        <f>SUMIFS('Smlouvy, zakázky a jiné potřeby'!W$18:W$117,'Smlouvy, zakázky a jiné potřeby'!$A$18:$A$117,"VZ-I")</f>
        <v>0</v>
      </c>
      <c r="N31" s="327">
        <f>SUMIFS('Smlouvy, zakázky a jiné potřeby'!X$18:X$117,'Smlouvy, zakázky a jiné potřeby'!$A$18:$A$117,"VZ-I")</f>
        <v>0</v>
      </c>
    </row>
    <row r="32" spans="1:14" ht="22.5" x14ac:dyDescent="0.25">
      <c r="A32" s="319" t="s">
        <v>105</v>
      </c>
      <c r="B32" s="320" t="s">
        <v>447</v>
      </c>
      <c r="C32" s="320"/>
      <c r="D32" s="320"/>
      <c r="E32" s="321"/>
      <c r="F32" s="102">
        <f t="shared" si="15"/>
        <v>0</v>
      </c>
      <c r="G32" s="289"/>
      <c r="H32" s="289"/>
      <c r="I32" s="289"/>
      <c r="J32" s="342"/>
      <c r="K32" s="322"/>
      <c r="L32" s="289"/>
      <c r="M32" s="289"/>
      <c r="N32" s="289"/>
    </row>
    <row r="33" spans="1:14" ht="22.5" x14ac:dyDescent="0.25">
      <c r="A33" s="319" t="s">
        <v>106</v>
      </c>
      <c r="B33" s="320" t="s">
        <v>448</v>
      </c>
      <c r="C33" s="320"/>
      <c r="D33" s="320"/>
      <c r="E33" s="321"/>
      <c r="F33" s="102">
        <f t="shared" si="15"/>
        <v>0</v>
      </c>
      <c r="G33" s="289"/>
      <c r="H33" s="289"/>
      <c r="I33" s="289"/>
      <c r="J33" s="342"/>
      <c r="K33" s="322"/>
      <c r="L33" s="289"/>
      <c r="M33" s="289"/>
      <c r="N33" s="289"/>
    </row>
    <row r="34" spans="1:14" ht="22.5" x14ac:dyDescent="0.25">
      <c r="A34" s="319" t="s">
        <v>105</v>
      </c>
      <c r="B34" s="320" t="s">
        <v>167</v>
      </c>
      <c r="C34" s="320"/>
      <c r="D34" s="320"/>
      <c r="E34" s="321"/>
      <c r="F34" s="102">
        <f t="shared" si="15"/>
        <v>0</v>
      </c>
      <c r="G34" s="289"/>
      <c r="H34" s="289"/>
      <c r="I34" s="289"/>
      <c r="J34" s="342"/>
      <c r="K34" s="322"/>
      <c r="L34" s="289"/>
      <c r="M34" s="289"/>
      <c r="N34" s="289"/>
    </row>
    <row r="35" spans="1:14" ht="22.5" x14ac:dyDescent="0.25">
      <c r="A35" s="319" t="s">
        <v>106</v>
      </c>
      <c r="B35" s="320" t="s">
        <v>166</v>
      </c>
      <c r="C35" s="320"/>
      <c r="D35" s="320"/>
      <c r="E35" s="321"/>
      <c r="F35" s="102">
        <f t="shared" si="15"/>
        <v>0</v>
      </c>
      <c r="G35" s="289"/>
      <c r="H35" s="289"/>
      <c r="I35" s="289"/>
      <c r="J35" s="342"/>
      <c r="K35" s="322"/>
      <c r="L35" s="289"/>
      <c r="M35" s="289"/>
      <c r="N35" s="289"/>
    </row>
    <row r="36" spans="1:14" ht="34.15" customHeight="1" x14ac:dyDescent="0.25">
      <c r="A36" s="329" t="s">
        <v>467</v>
      </c>
      <c r="B36" s="340" t="s">
        <v>53</v>
      </c>
      <c r="C36" s="340" t="s">
        <v>199</v>
      </c>
      <c r="D36" s="340" t="s">
        <v>101</v>
      </c>
      <c r="E36" s="341" t="s">
        <v>116</v>
      </c>
      <c r="F36" s="102">
        <f t="shared" si="15"/>
        <v>0</v>
      </c>
      <c r="G36" s="327">
        <f>SUMIFS('Smlouvy, zakázky a jiné potřeby'!Q$18:Q$117,'Smlouvy, zakázky a jiné potřeby'!$A$18:$A$117,"ZZ-I")</f>
        <v>0</v>
      </c>
      <c r="H36" s="327">
        <f>SUMIFS('Smlouvy, zakázky a jiné potřeby'!R$18:R$117,'Smlouvy, zakázky a jiné potřeby'!$A$18:$A$117,"ZZ-I")</f>
        <v>0</v>
      </c>
      <c r="I36" s="327">
        <f>SUMIFS('Smlouvy, zakázky a jiné potřeby'!S$18:S$117,'Smlouvy, zakázky a jiné potřeby'!$A$18:$A$117,"ZZ-I")</f>
        <v>0</v>
      </c>
      <c r="J36" s="327">
        <f>SUMIFS('Smlouvy, zakázky a jiné potřeby'!T$18:T$117,'Smlouvy, zakázky a jiné potřeby'!$A$18:$A$117,"ZZ-I")</f>
        <v>0</v>
      </c>
      <c r="K36" s="327">
        <f>SUMIFS('Smlouvy, zakázky a jiné potřeby'!U$18:U$117,'Smlouvy, zakázky a jiné potřeby'!$A$18:$A$117,"ZZ-I")</f>
        <v>0</v>
      </c>
      <c r="L36" s="327">
        <f>SUMIFS('Smlouvy, zakázky a jiné potřeby'!V$18:V$117,'Smlouvy, zakázky a jiné potřeby'!$A$18:$A$117,"ZZ-I")</f>
        <v>0</v>
      </c>
      <c r="M36" s="327">
        <f>SUMIFS('Smlouvy, zakázky a jiné potřeby'!W$18:W$117,'Smlouvy, zakázky a jiné potřeby'!$A$18:$A$117,"ZZ-I")</f>
        <v>0</v>
      </c>
      <c r="N36" s="327">
        <f>SUMIFS('Smlouvy, zakázky a jiné potřeby'!X$18:X$117,'Smlouvy, zakázky a jiné potřeby'!$A$18:$A$117,"ZZ-I")</f>
        <v>0</v>
      </c>
    </row>
    <row r="37" spans="1:14" ht="34.15" customHeight="1" x14ac:dyDescent="0.25">
      <c r="A37" s="319" t="s">
        <v>467</v>
      </c>
      <c r="B37" s="320" t="s">
        <v>62</v>
      </c>
      <c r="C37" s="320" t="s">
        <v>199</v>
      </c>
      <c r="D37" s="320" t="s">
        <v>101</v>
      </c>
      <c r="E37" s="321" t="s">
        <v>469</v>
      </c>
      <c r="F37" s="102">
        <f t="shared" si="15"/>
        <v>0</v>
      </c>
      <c r="G37" s="289"/>
      <c r="H37" s="289"/>
      <c r="I37" s="289"/>
      <c r="J37" s="342"/>
      <c r="K37" s="322"/>
      <c r="L37" s="289"/>
      <c r="M37" s="289"/>
      <c r="N37" s="289"/>
    </row>
    <row r="38" spans="1:14" ht="34.15" customHeight="1" x14ac:dyDescent="0.25">
      <c r="A38" s="329" t="s">
        <v>468</v>
      </c>
      <c r="B38" s="340" t="s">
        <v>49</v>
      </c>
      <c r="C38" s="340" t="s">
        <v>85</v>
      </c>
      <c r="D38" s="340" t="s">
        <v>101</v>
      </c>
      <c r="E38" s="341" t="s">
        <v>116</v>
      </c>
      <c r="F38" s="102">
        <f t="shared" si="15"/>
        <v>0</v>
      </c>
      <c r="G38" s="327">
        <f>SUMIFS('Smlouvy, zakázky a jiné potřeby'!Q$18:Q$117,'Smlouvy, zakázky a jiné potřeby'!$A$18:$A$117,"ZZ-N")</f>
        <v>0</v>
      </c>
      <c r="H38" s="327">
        <f>SUMIFS('Smlouvy, zakázky a jiné potřeby'!R$18:R$117,'Smlouvy, zakázky a jiné potřeby'!$A$18:$A$117,"ZZ-N")</f>
        <v>0</v>
      </c>
      <c r="I38" s="327">
        <f>SUMIFS('Smlouvy, zakázky a jiné potřeby'!S$18:S$117,'Smlouvy, zakázky a jiné potřeby'!$A$18:$A$117,"ZZ-N")</f>
        <v>0</v>
      </c>
      <c r="J38" s="327">
        <f>SUMIFS('Smlouvy, zakázky a jiné potřeby'!T$18:T$117,'Smlouvy, zakázky a jiné potřeby'!$A$18:$A$117,"ZZ-N")</f>
        <v>0</v>
      </c>
      <c r="K38" s="327">
        <f>SUMIFS('Smlouvy, zakázky a jiné potřeby'!U$18:U$117,'Smlouvy, zakázky a jiné potřeby'!$A$18:$A$117,"ZZ-N")</f>
        <v>0</v>
      </c>
      <c r="L38" s="327">
        <f>SUMIFS('Smlouvy, zakázky a jiné potřeby'!V$18:V$117,'Smlouvy, zakázky a jiné potřeby'!$A$18:$A$117,"ZZ-N")</f>
        <v>0</v>
      </c>
      <c r="M38" s="327">
        <f>SUMIFS('Smlouvy, zakázky a jiné potřeby'!W$18:W$117,'Smlouvy, zakázky a jiné potřeby'!$A$18:$A$117,"ZZ-N")</f>
        <v>0</v>
      </c>
      <c r="N38" s="327">
        <f>SUMIFS('Smlouvy, zakázky a jiné potřeby'!X$18:X$117,'Smlouvy, zakázky a jiné potřeby'!$A$18:$A$117,"ZZ-N")</f>
        <v>0</v>
      </c>
    </row>
    <row r="39" spans="1:14" ht="34.15" customHeight="1" x14ac:dyDescent="0.25">
      <c r="A39" s="319" t="s">
        <v>468</v>
      </c>
      <c r="B39" s="320" t="s">
        <v>58</v>
      </c>
      <c r="C39" s="320" t="s">
        <v>85</v>
      </c>
      <c r="D39" s="320" t="s">
        <v>101</v>
      </c>
      <c r="E39" s="321" t="s">
        <v>469</v>
      </c>
      <c r="F39" s="102">
        <f t="shared" si="15"/>
        <v>0</v>
      </c>
      <c r="G39" s="289"/>
      <c r="H39" s="289"/>
      <c r="I39" s="289"/>
      <c r="J39" s="342"/>
      <c r="K39" s="322"/>
      <c r="L39" s="289"/>
      <c r="M39" s="289"/>
      <c r="N39" s="289"/>
    </row>
    <row r="40" spans="1:14" ht="34.15" customHeight="1" x14ac:dyDescent="0.25">
      <c r="A40" s="319" t="s">
        <v>106</v>
      </c>
      <c r="B40" s="320" t="s">
        <v>53</v>
      </c>
      <c r="C40" s="320" t="s">
        <v>199</v>
      </c>
      <c r="D40" s="320" t="s">
        <v>101</v>
      </c>
      <c r="E40" s="321" t="s">
        <v>115</v>
      </c>
      <c r="F40" s="102">
        <f t="shared" si="15"/>
        <v>0</v>
      </c>
      <c r="G40" s="408">
        <f>'Zdroje RoPD'!G40</f>
        <v>0</v>
      </c>
      <c r="H40" s="408">
        <f>'Zdroje RoPD'!H40</f>
        <v>0</v>
      </c>
      <c r="I40" s="408">
        <f>'Zdroje RoPD'!I40</f>
        <v>0</v>
      </c>
      <c r="J40" s="408">
        <f>'Zdroje RoPD'!J40</f>
        <v>0</v>
      </c>
      <c r="K40" s="451"/>
      <c r="L40" s="450"/>
      <c r="M40" s="408"/>
      <c r="N40" s="289"/>
    </row>
    <row r="41" spans="1:14" ht="34.15" customHeight="1" x14ac:dyDescent="0.25">
      <c r="A41" s="319" t="s">
        <v>106</v>
      </c>
      <c r="B41" s="320" t="s">
        <v>62</v>
      </c>
      <c r="C41" s="320" t="s">
        <v>199</v>
      </c>
      <c r="D41" s="320" t="s">
        <v>101</v>
      </c>
      <c r="E41" s="321" t="s">
        <v>118</v>
      </c>
      <c r="F41" s="102">
        <f t="shared" si="15"/>
        <v>0</v>
      </c>
      <c r="G41" s="412">
        <f>'Zdroje RoPD'!G41</f>
        <v>0</v>
      </c>
      <c r="H41" s="412">
        <f>'Zdroje RoPD'!H41</f>
        <v>0</v>
      </c>
      <c r="I41" s="412">
        <f>'Zdroje RoPD'!I41</f>
        <v>0</v>
      </c>
      <c r="J41" s="412">
        <f>'Zdroje RoPD'!J41</f>
        <v>0</v>
      </c>
      <c r="K41" s="451"/>
      <c r="L41" s="450"/>
      <c r="M41" s="412"/>
      <c r="N41" s="412"/>
    </row>
    <row r="42" spans="1:14" ht="34.15" customHeight="1" x14ac:dyDescent="0.25">
      <c r="A42" s="319" t="s">
        <v>106</v>
      </c>
      <c r="B42" s="320" t="s">
        <v>54</v>
      </c>
      <c r="C42" s="320" t="s">
        <v>199</v>
      </c>
      <c r="D42" s="320" t="s">
        <v>101</v>
      </c>
      <c r="E42" s="321" t="s">
        <v>114</v>
      </c>
      <c r="F42" s="102">
        <f t="shared" si="15"/>
        <v>0</v>
      </c>
      <c r="G42" s="412">
        <f>'Zdroje RoPD'!G42</f>
        <v>0</v>
      </c>
      <c r="H42" s="412">
        <f>'Zdroje RoPD'!H42</f>
        <v>0</v>
      </c>
      <c r="I42" s="412">
        <f>'Zdroje RoPD'!I42</f>
        <v>0</v>
      </c>
      <c r="J42" s="412">
        <f>'Zdroje RoPD'!J42</f>
        <v>0</v>
      </c>
      <c r="K42" s="451"/>
      <c r="L42" s="450"/>
      <c r="M42" s="412"/>
      <c r="N42" s="412"/>
    </row>
    <row r="43" spans="1:14" ht="34.15" customHeight="1" x14ac:dyDescent="0.25">
      <c r="A43" s="319" t="s">
        <v>106</v>
      </c>
      <c r="B43" s="320" t="s">
        <v>67</v>
      </c>
      <c r="C43" s="320" t="s">
        <v>199</v>
      </c>
      <c r="D43" s="320" t="s">
        <v>101</v>
      </c>
      <c r="E43" s="321" t="s">
        <v>117</v>
      </c>
      <c r="F43" s="102">
        <f t="shared" si="15"/>
        <v>0</v>
      </c>
      <c r="G43" s="412">
        <f>'Zdroje RoPD'!G43</f>
        <v>0</v>
      </c>
      <c r="H43" s="412">
        <f>'Zdroje RoPD'!H43</f>
        <v>0</v>
      </c>
      <c r="I43" s="412">
        <f>'Zdroje RoPD'!I43</f>
        <v>0</v>
      </c>
      <c r="J43" s="412">
        <f>'Zdroje RoPD'!J43</f>
        <v>0</v>
      </c>
      <c r="K43" s="451"/>
      <c r="L43" s="450"/>
      <c r="M43" s="412"/>
      <c r="N43" s="412"/>
    </row>
    <row r="44" spans="1:14" ht="34.15" customHeight="1" x14ac:dyDescent="0.25">
      <c r="A44" s="319" t="s">
        <v>105</v>
      </c>
      <c r="B44" s="320" t="s">
        <v>49</v>
      </c>
      <c r="C44" s="320" t="s">
        <v>85</v>
      </c>
      <c r="D44" s="320" t="s">
        <v>101</v>
      </c>
      <c r="E44" s="321" t="s">
        <v>115</v>
      </c>
      <c r="F44" s="102">
        <f t="shared" si="15"/>
        <v>0</v>
      </c>
      <c r="G44" s="412">
        <f>'Zdroje RoPD'!G44</f>
        <v>0</v>
      </c>
      <c r="H44" s="412">
        <f>'Zdroje RoPD'!H44</f>
        <v>0</v>
      </c>
      <c r="I44" s="412">
        <f>'Zdroje RoPD'!I44</f>
        <v>0</v>
      </c>
      <c r="J44" s="412">
        <f>'Zdroje RoPD'!J44</f>
        <v>0</v>
      </c>
      <c r="K44" s="451"/>
      <c r="L44" s="450"/>
      <c r="M44" s="412"/>
      <c r="N44" s="412"/>
    </row>
    <row r="45" spans="1:14" ht="34.15" customHeight="1" x14ac:dyDescent="0.25">
      <c r="A45" s="319" t="s">
        <v>105</v>
      </c>
      <c r="B45" s="320" t="s">
        <v>58</v>
      </c>
      <c r="C45" s="320" t="s">
        <v>85</v>
      </c>
      <c r="D45" s="320" t="s">
        <v>101</v>
      </c>
      <c r="E45" s="321" t="s">
        <v>118</v>
      </c>
      <c r="F45" s="102">
        <f t="shared" si="15"/>
        <v>0</v>
      </c>
      <c r="G45" s="412">
        <f>'Zdroje RoPD'!G45</f>
        <v>0</v>
      </c>
      <c r="H45" s="412">
        <f>'Zdroje RoPD'!H45</f>
        <v>0</v>
      </c>
      <c r="I45" s="412">
        <f>'Zdroje RoPD'!I45</f>
        <v>0</v>
      </c>
      <c r="J45" s="412">
        <f>'Zdroje RoPD'!J45</f>
        <v>0</v>
      </c>
      <c r="K45" s="451"/>
      <c r="L45" s="450"/>
      <c r="M45" s="412"/>
      <c r="N45" s="412"/>
    </row>
    <row r="46" spans="1:14" ht="34.15" customHeight="1" x14ac:dyDescent="0.25">
      <c r="A46" s="319" t="s">
        <v>105</v>
      </c>
      <c r="B46" s="320" t="s">
        <v>50</v>
      </c>
      <c r="C46" s="320" t="s">
        <v>85</v>
      </c>
      <c r="D46" s="320" t="s">
        <v>101</v>
      </c>
      <c r="E46" s="321" t="s">
        <v>114</v>
      </c>
      <c r="F46" s="102">
        <f t="shared" si="15"/>
        <v>0</v>
      </c>
      <c r="G46" s="412">
        <f>'Zdroje RoPD'!G46</f>
        <v>0</v>
      </c>
      <c r="H46" s="412">
        <f>'Zdroje RoPD'!H46</f>
        <v>0</v>
      </c>
      <c r="I46" s="412">
        <f>'Zdroje RoPD'!I46</f>
        <v>0</v>
      </c>
      <c r="J46" s="412">
        <f>'Zdroje RoPD'!J46</f>
        <v>0</v>
      </c>
      <c r="K46" s="451"/>
      <c r="L46" s="450"/>
      <c r="M46" s="412"/>
      <c r="N46" s="412"/>
    </row>
    <row r="47" spans="1:14" ht="34.15" customHeight="1" x14ac:dyDescent="0.25">
      <c r="A47" s="319" t="s">
        <v>105</v>
      </c>
      <c r="B47" s="320" t="s">
        <v>60</v>
      </c>
      <c r="C47" s="320" t="s">
        <v>85</v>
      </c>
      <c r="D47" s="320" t="s">
        <v>101</v>
      </c>
      <c r="E47" s="321" t="s">
        <v>117</v>
      </c>
      <c r="F47" s="102">
        <f t="shared" si="15"/>
        <v>0</v>
      </c>
      <c r="G47" s="412">
        <f>'Zdroje RoPD'!G47</f>
        <v>0</v>
      </c>
      <c r="H47" s="412">
        <f>'Zdroje RoPD'!H47</f>
        <v>0</v>
      </c>
      <c r="I47" s="412">
        <f>'Zdroje RoPD'!I47</f>
        <v>0</v>
      </c>
      <c r="J47" s="412">
        <f>'Zdroje RoPD'!J47</f>
        <v>0</v>
      </c>
      <c r="K47" s="451"/>
      <c r="L47" s="450"/>
      <c r="M47" s="412"/>
      <c r="N47" s="412"/>
    </row>
    <row r="48" spans="1:14" x14ac:dyDescent="0.25">
      <c r="A48" s="286"/>
      <c r="B48" s="323"/>
      <c r="C48" s="323"/>
      <c r="D48" s="323"/>
      <c r="E48" s="324"/>
      <c r="F48" s="102">
        <f t="shared" si="15"/>
        <v>0</v>
      </c>
      <c r="G48" s="289"/>
      <c r="H48" s="289"/>
      <c r="I48" s="289"/>
      <c r="J48" s="342"/>
      <c r="K48" s="322"/>
      <c r="L48" s="289"/>
      <c r="M48" s="289"/>
      <c r="N48" s="289"/>
    </row>
    <row r="49" spans="1:14" x14ac:dyDescent="0.25">
      <c r="A49" s="286"/>
      <c r="B49" s="323"/>
      <c r="C49" s="323"/>
      <c r="D49" s="323"/>
      <c r="E49" s="324"/>
      <c r="F49" s="102">
        <f t="shared" si="15"/>
        <v>0</v>
      </c>
      <c r="G49" s="289"/>
      <c r="H49" s="289"/>
      <c r="I49" s="289"/>
      <c r="J49" s="342"/>
      <c r="K49" s="322"/>
      <c r="L49" s="289"/>
      <c r="M49" s="289"/>
      <c r="N49" s="289"/>
    </row>
    <row r="50" spans="1:14" x14ac:dyDescent="0.25">
      <c r="A50" s="286"/>
      <c r="B50" s="323"/>
      <c r="C50" s="323"/>
      <c r="D50" s="323"/>
      <c r="E50" s="324"/>
      <c r="F50" s="102">
        <f t="shared" si="15"/>
        <v>0</v>
      </c>
      <c r="G50" s="289"/>
      <c r="H50" s="289"/>
      <c r="I50" s="289"/>
      <c r="J50" s="342"/>
      <c r="K50" s="322"/>
      <c r="L50" s="289"/>
      <c r="M50" s="289"/>
      <c r="N50" s="289"/>
    </row>
    <row r="51" spans="1:14" x14ac:dyDescent="0.25">
      <c r="A51" s="286"/>
      <c r="B51" s="323"/>
      <c r="C51" s="323"/>
      <c r="D51" s="323"/>
      <c r="E51" s="324"/>
      <c r="F51" s="102">
        <f t="shared" si="15"/>
        <v>0</v>
      </c>
      <c r="G51" s="289"/>
      <c r="H51" s="289"/>
      <c r="I51" s="289"/>
      <c r="J51" s="342"/>
      <c r="K51" s="322"/>
      <c r="L51" s="289"/>
      <c r="M51" s="289"/>
      <c r="N51" s="289"/>
    </row>
    <row r="52" spans="1:14" x14ac:dyDescent="0.25">
      <c r="A52" s="286"/>
      <c r="B52" s="323"/>
      <c r="C52" s="323"/>
      <c r="D52" s="323"/>
      <c r="E52" s="324"/>
      <c r="F52" s="102">
        <f t="shared" si="15"/>
        <v>0</v>
      </c>
      <c r="G52" s="289"/>
      <c r="H52" s="289"/>
      <c r="I52" s="289"/>
      <c r="J52" s="342"/>
      <c r="K52" s="322"/>
      <c r="L52" s="289"/>
      <c r="M52" s="289"/>
      <c r="N52" s="289"/>
    </row>
    <row r="53" spans="1:14" x14ac:dyDescent="0.25">
      <c r="A53" s="286"/>
      <c r="B53" s="323"/>
      <c r="C53" s="323"/>
      <c r="D53" s="323"/>
      <c r="E53" s="324"/>
      <c r="F53" s="102">
        <f t="shared" si="15"/>
        <v>0</v>
      </c>
      <c r="G53" s="289"/>
      <c r="H53" s="289"/>
      <c r="I53" s="289"/>
      <c r="J53" s="342"/>
      <c r="K53" s="322"/>
      <c r="L53" s="289"/>
      <c r="M53" s="289"/>
      <c r="N53" s="289"/>
    </row>
    <row r="54" spans="1:14" x14ac:dyDescent="0.25">
      <c r="A54" s="286"/>
      <c r="B54" s="323"/>
      <c r="C54" s="323"/>
      <c r="D54" s="323"/>
      <c r="E54" s="324"/>
      <c r="F54" s="102">
        <f t="shared" si="15"/>
        <v>0</v>
      </c>
      <c r="G54" s="289"/>
      <c r="H54" s="289"/>
      <c r="I54" s="289"/>
      <c r="J54" s="342"/>
      <c r="K54" s="322"/>
      <c r="L54" s="289"/>
      <c r="M54" s="289"/>
      <c r="N54" s="289"/>
    </row>
    <row r="55" spans="1:14" x14ac:dyDescent="0.25">
      <c r="A55" s="286"/>
      <c r="B55" s="323"/>
      <c r="C55" s="323"/>
      <c r="D55" s="323"/>
      <c r="E55" s="324"/>
      <c r="F55" s="102">
        <f t="shared" si="15"/>
        <v>0</v>
      </c>
      <c r="G55" s="289"/>
      <c r="H55" s="289"/>
      <c r="I55" s="289"/>
      <c r="J55" s="342"/>
      <c r="K55" s="322"/>
      <c r="L55" s="289"/>
      <c r="M55" s="289"/>
      <c r="N55" s="289"/>
    </row>
    <row r="56" spans="1:14" x14ac:dyDescent="0.25">
      <c r="A56" s="286"/>
      <c r="B56" s="323"/>
      <c r="C56" s="323"/>
      <c r="D56" s="323"/>
      <c r="E56" s="324"/>
      <c r="F56" s="102">
        <f t="shared" si="15"/>
        <v>0</v>
      </c>
      <c r="G56" s="289"/>
      <c r="H56" s="289"/>
      <c r="I56" s="289"/>
      <c r="J56" s="342"/>
      <c r="K56" s="322"/>
      <c r="L56" s="289"/>
      <c r="M56" s="289"/>
      <c r="N56" s="289"/>
    </row>
    <row r="57" spans="1:14" x14ac:dyDescent="0.25">
      <c r="A57" s="286"/>
      <c r="B57" s="323"/>
      <c r="C57" s="323"/>
      <c r="D57" s="323"/>
      <c r="E57" s="324"/>
      <c r="F57" s="102">
        <f t="shared" si="15"/>
        <v>0</v>
      </c>
      <c r="G57" s="289"/>
      <c r="H57" s="289"/>
      <c r="I57" s="289"/>
      <c r="J57" s="342"/>
      <c r="K57" s="322"/>
      <c r="L57" s="289"/>
      <c r="M57" s="289"/>
      <c r="N57" s="289"/>
    </row>
    <row r="59" spans="1:14" x14ac:dyDescent="0.25">
      <c r="A59" s="325"/>
    </row>
    <row r="61" spans="1:14" ht="36.6" customHeight="1" x14ac:dyDescent="0.25">
      <c r="E61" s="291" t="s">
        <v>115</v>
      </c>
      <c r="F61" s="292">
        <f>SUMIFS(F30:F57,E30:E57,E61)</f>
        <v>0</v>
      </c>
    </row>
    <row r="62" spans="1:14" ht="36.6" customHeight="1" x14ac:dyDescent="0.25">
      <c r="E62" s="291" t="s">
        <v>118</v>
      </c>
      <c r="F62" s="292">
        <f>SUMIFS(F30:F57,E30:E57,E62)</f>
        <v>0</v>
      </c>
    </row>
    <row r="63" spans="1:14" ht="36.6" customHeight="1" x14ac:dyDescent="0.25">
      <c r="E63" s="291" t="s">
        <v>114</v>
      </c>
      <c r="F63" s="292">
        <f>SUMIFS(F30:F57,E30:E57,E63)</f>
        <v>0</v>
      </c>
    </row>
    <row r="64" spans="1:14" ht="36.6" customHeight="1" x14ac:dyDescent="0.25">
      <c r="E64" s="291" t="s">
        <v>117</v>
      </c>
      <c r="F64" s="292">
        <f>SUMIFS(F30:F57,E30:E57,E64)</f>
        <v>0</v>
      </c>
    </row>
    <row r="65" spans="5:6" ht="36.6" customHeight="1" x14ac:dyDescent="0.25">
      <c r="E65" s="291" t="s">
        <v>447</v>
      </c>
      <c r="F65" s="292">
        <f>SUMIFS(F30:F57,B30:B57,E65)</f>
        <v>0</v>
      </c>
    </row>
    <row r="66" spans="5:6" ht="36.6" customHeight="1" x14ac:dyDescent="0.25">
      <c r="E66" s="291" t="s">
        <v>448</v>
      </c>
      <c r="F66" s="292">
        <f>SUMIFS(F30:F57,B30:B57,E66)</f>
        <v>0</v>
      </c>
    </row>
    <row r="67" spans="5:6" ht="36.6" customHeight="1" x14ac:dyDescent="0.25">
      <c r="E67" s="291" t="s">
        <v>167</v>
      </c>
      <c r="F67" s="292">
        <f>SUMIFS(F30:F57,B30:B57,E67)</f>
        <v>0</v>
      </c>
    </row>
    <row r="68" spans="5:6" ht="36.6" customHeight="1" x14ac:dyDescent="0.25">
      <c r="E68" s="291" t="s">
        <v>166</v>
      </c>
      <c r="F68" s="292">
        <f>SUMIFS(F30:F57,B30:B57,E68)</f>
        <v>0</v>
      </c>
    </row>
    <row r="69" spans="5:6" ht="36.6" customHeight="1" x14ac:dyDescent="0.25">
      <c r="E69" s="291" t="s">
        <v>116</v>
      </c>
      <c r="F69" s="292">
        <f>SUMIFS(F30:F57,E30:E57,E69)</f>
        <v>0</v>
      </c>
    </row>
    <row r="70" spans="5:6" ht="36.6" customHeight="1" x14ac:dyDescent="0.25">
      <c r="E70" s="291" t="s">
        <v>469</v>
      </c>
      <c r="F70" s="292">
        <f>SUMIFS(F30:F57,E30:E57,E70)</f>
        <v>0</v>
      </c>
    </row>
    <row r="71" spans="5:6" ht="20.45" customHeight="1" x14ac:dyDescent="0.25"/>
  </sheetData>
  <sheetProtection password="E21E" sheet="1" objects="1" scenarios="1" autoFilter="0"/>
  <autoFilter ref="A27:N55" xr:uid="{00000000-0009-0000-0000-000008000000}"/>
  <mergeCells count="1">
    <mergeCell ref="C3:D8"/>
  </mergeCells>
  <conditionalFormatting sqref="F25:N26">
    <cfRule type="cellIs" dxfId="22" priority="2" operator="notEqual">
      <formula>0</formula>
    </cfRule>
  </conditionalFormatting>
  <conditionalFormatting sqref="G23:N24">
    <cfRule type="cellIs" dxfId="21" priority="1" operator="notEqual">
      <formula>0</formula>
    </cfRule>
  </conditionalFormatting>
  <dataValidations count="6">
    <dataValidation type="list" allowBlank="1" showInputMessage="1" showErrorMessage="1" sqref="D30:D60" xr:uid="{00000000-0002-0000-0800-000000000000}">
      <formula1>Odvětvové_třídění</formula1>
    </dataValidation>
    <dataValidation type="list" allowBlank="1" showInputMessage="1" showErrorMessage="1" sqref="C30:C60" xr:uid="{00000000-0002-0000-0800-000001000000}">
      <formula1>Druhové_třídění</formula1>
    </dataValidation>
    <dataValidation type="list" allowBlank="1" showInputMessage="1" showErrorMessage="1" sqref="B58:B60" xr:uid="{00000000-0002-0000-0800-000002000000}">
      <formula1>NR</formula1>
    </dataValidation>
    <dataValidation type="list" allowBlank="1" showInputMessage="1" showErrorMessage="1" sqref="B30:B57 E65:E68" xr:uid="{00000000-0002-0000-0800-000003000000}">
      <formula1>ZR</formula1>
    </dataValidation>
    <dataValidation type="list" allowBlank="1" showInputMessage="1" showErrorMessage="1" sqref="A30:A57" xr:uid="{00000000-0002-0000-0800-000004000000}">
      <formula1>Zdroje_I_N</formula1>
    </dataValidation>
    <dataValidation type="list" allowBlank="1" showInputMessage="1" showErrorMessage="1" sqref="E30:E57 E61:E64" xr:uid="{00000000-0002-0000-0800-000005000000}">
      <formula1>IISSP_zdroj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90" orientation="landscape" r:id="rId1"/>
  <headerFooter>
    <oddFooter>&amp;LJméno a příjmení:
..............................................
PODPIS KOMPETENTNÍ OSOBY&amp;C&amp;F&amp;R&amp;D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14</vt:i4>
      </vt:variant>
    </vt:vector>
  </HeadingPairs>
  <TitlesOfParts>
    <vt:vector size="32" baseType="lpstr">
      <vt:lpstr>Rekapitulace 1</vt:lpstr>
      <vt:lpstr>Rekapitulace 2</vt:lpstr>
      <vt:lpstr>Smlouvy, zakázky a jiné potřeby</vt:lpstr>
      <vt:lpstr>Faktury</vt:lpstr>
      <vt:lpstr>Potřeby RoPD</vt:lpstr>
      <vt:lpstr>Potřeby Změna</vt:lpstr>
      <vt:lpstr>Pomocná tabulka Potřeby</vt:lpstr>
      <vt:lpstr>Zdroje RoPD</vt:lpstr>
      <vt:lpstr>Zdroje Změna</vt:lpstr>
      <vt:lpstr>Návrh úpravy SMVS Potřeby</vt:lpstr>
      <vt:lpstr>Kontrola a rekapitulace úprav</vt:lpstr>
      <vt:lpstr>Kontrola MS2014</vt:lpstr>
      <vt:lpstr>Kontrola Smlouvy</vt:lpstr>
      <vt:lpstr>Návrh úpravy SMVS Zdroje</vt:lpstr>
      <vt:lpstr>Pracovní úvazky 2020</vt:lpstr>
      <vt:lpstr>Pracovní úvazky 2021</vt:lpstr>
      <vt:lpstr>Rozpis rozpočtu</vt:lpstr>
      <vt:lpstr>Číselníky</vt:lpstr>
      <vt:lpstr>Druhové_třídění</vt:lpstr>
      <vt:lpstr>důvod__zaslání_formuláře</vt:lpstr>
      <vt:lpstr>IISSP_zdroj</vt:lpstr>
      <vt:lpstr>Název_stavu_v_MS2014</vt:lpstr>
      <vt:lpstr>NR</vt:lpstr>
      <vt:lpstr>'Rozpis rozpočtu'!Oblast_tisku</vt:lpstr>
      <vt:lpstr>Odvětvové_třídění</vt:lpstr>
      <vt:lpstr>Potřeby_I_N</vt:lpstr>
      <vt:lpstr>Proces_v_MS2014</vt:lpstr>
      <vt:lpstr>Smlouva</vt:lpstr>
      <vt:lpstr>Stav</vt:lpstr>
      <vt:lpstr>Typ_závažnosti_změny</vt:lpstr>
      <vt:lpstr>Zdroje_I_N</vt:lpstr>
      <vt:lpstr>ZR</vt:lpstr>
    </vt:vector>
  </TitlesOfParts>
  <Company>MKCR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Holčíková Lenka</dc:creator>
  <cp:lastPrinted>2020-01-13T16:43:41Z</cp:lastPrinted>
  <dcterms:created xsi:type="dcterms:W3CDTF">2017-09-05T08:36:35Z</dcterms:created>
  <dcterms:modified xsi:type="dcterms:W3CDTF">2020-04-06T06:23:28Z</dcterms:modified>
</cp:coreProperties>
</file>